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quincena 16" sheetId="4" r:id="rId2"/>
  </sheets>
  <definedNames>
    <definedName name="SUBSIDIO" localSheetId="1">'NOMINA DEL 1quincena 16'!$S$120:$V$133</definedName>
    <definedName name="TARIFA" localSheetId="1">'NOMINA DEL 1quincena 16'!$S$104:$V$111</definedName>
  </definedNames>
  <calcPr calcId="125725"/>
</workbook>
</file>

<file path=xl/calcChain.xml><?xml version="1.0" encoding="utf-8"?>
<calcChain xmlns="http://schemas.openxmlformats.org/spreadsheetml/2006/main">
  <c r="I88" i="4"/>
  <c r="I73"/>
  <c r="I13"/>
  <c r="I36"/>
  <c r="I7"/>
  <c r="I84"/>
  <c r="I61" l="1"/>
  <c r="I69"/>
  <c r="I87"/>
  <c r="I62"/>
  <c r="I37"/>
  <c r="I48"/>
  <c r="I26"/>
  <c r="I44"/>
  <c r="I63"/>
  <c r="I29"/>
  <c r="I42"/>
  <c r="I54"/>
  <c r="I89"/>
  <c r="I56"/>
  <c r="I21"/>
  <c r="I66"/>
  <c r="I53"/>
  <c r="I16"/>
  <c r="I41"/>
  <c r="I70"/>
  <c r="I27"/>
  <c r="I30"/>
  <c r="I46"/>
  <c r="I85" l="1"/>
  <c r="I6" l="1"/>
  <c r="I91" l="1"/>
  <c r="I60"/>
  <c r="I58"/>
  <c r="I25" l="1"/>
  <c r="I24"/>
  <c r="I20"/>
  <c r="I9"/>
  <c r="I47"/>
  <c r="I5" l="1"/>
  <c r="I45"/>
  <c r="I75"/>
  <c r="I71"/>
  <c r="I64"/>
  <c r="S107"/>
  <c r="S105"/>
  <c r="S106"/>
  <c r="S126"/>
  <c r="S122"/>
  <c r="S121"/>
  <c r="S124"/>
  <c r="S123"/>
  <c r="S125"/>
  <c r="S109"/>
  <c r="S108"/>
  <c r="S130"/>
  <c r="S128"/>
  <c r="S127"/>
  <c r="I35"/>
  <c r="S129"/>
  <c r="I90"/>
  <c r="I72"/>
  <c r="I43"/>
  <c r="I49"/>
  <c r="I50"/>
  <c r="I65"/>
  <c r="I77"/>
  <c r="I80"/>
  <c r="I81"/>
  <c r="I82"/>
  <c r="I86"/>
  <c r="I12"/>
  <c r="I55"/>
  <c r="I76"/>
  <c r="I79"/>
  <c r="I4"/>
  <c r="I74"/>
  <c r="I78"/>
  <c r="I22"/>
  <c r="I40"/>
  <c r="I18"/>
  <c r="I28"/>
  <c r="I33"/>
  <c r="I83"/>
  <c r="I11"/>
  <c r="I8"/>
  <c r="I10"/>
  <c r="I15"/>
  <c r="I23"/>
  <c r="I51"/>
  <c r="I52"/>
  <c r="I17"/>
  <c r="S110"/>
  <c r="S111"/>
  <c r="I34"/>
  <c r="I31"/>
  <c r="I32"/>
  <c r="I38"/>
  <c r="I39"/>
  <c r="I57"/>
  <c r="I14"/>
  <c r="I67"/>
  <c r="I68"/>
  <c r="U104"/>
  <c r="F30" i="3"/>
  <c r="F29"/>
  <c r="F28"/>
  <c r="F27"/>
  <c r="F26"/>
  <c r="F25"/>
  <c r="F24"/>
  <c r="F23"/>
  <c r="F22"/>
  <c r="I92" i="4" l="1"/>
  <c r="J88"/>
  <c r="K88"/>
  <c r="J73"/>
  <c r="J13"/>
  <c r="K13"/>
  <c r="K73"/>
  <c r="J75"/>
  <c r="K75"/>
  <c r="J71"/>
  <c r="K71"/>
  <c r="K7"/>
  <c r="J36"/>
  <c r="J84"/>
  <c r="K36"/>
  <c r="J7"/>
  <c r="K84"/>
  <c r="J87"/>
  <c r="K87"/>
  <c r="J69"/>
  <c r="K61"/>
  <c r="K69"/>
  <c r="J61"/>
  <c r="K62"/>
  <c r="J62"/>
  <c r="K37"/>
  <c r="J48"/>
  <c r="K48"/>
  <c r="J37"/>
  <c r="J26"/>
  <c r="K26"/>
  <c r="K44"/>
  <c r="J44"/>
  <c r="J29"/>
  <c r="K29"/>
  <c r="J63"/>
  <c r="K63"/>
  <c r="J78"/>
  <c r="K78"/>
  <c r="K42"/>
  <c r="J42"/>
  <c r="K54"/>
  <c r="J54"/>
  <c r="K89"/>
  <c r="K21"/>
  <c r="J56"/>
  <c r="K56"/>
  <c r="J89"/>
  <c r="J21"/>
  <c r="K66"/>
  <c r="J53"/>
  <c r="K53"/>
  <c r="J66"/>
  <c r="K16"/>
  <c r="J41"/>
  <c r="K27"/>
  <c r="J70"/>
  <c r="J16"/>
  <c r="K70"/>
  <c r="K41"/>
  <c r="J27"/>
  <c r="J46"/>
  <c r="J30"/>
  <c r="K46"/>
  <c r="K30"/>
  <c r="J85"/>
  <c r="K85"/>
  <c r="J47"/>
  <c r="K47"/>
  <c r="J79"/>
  <c r="J82"/>
  <c r="K77"/>
  <c r="J6"/>
  <c r="K10"/>
  <c r="K33"/>
  <c r="J18"/>
  <c r="K76"/>
  <c r="J23"/>
  <c r="K8"/>
  <c r="K39"/>
  <c r="K31"/>
  <c r="J4"/>
  <c r="K86"/>
  <c r="J67"/>
  <c r="J38"/>
  <c r="J15"/>
  <c r="K83"/>
  <c r="K79"/>
  <c r="J55"/>
  <c r="K72"/>
  <c r="J57"/>
  <c r="J32"/>
  <c r="J51"/>
  <c r="J10"/>
  <c r="K65"/>
  <c r="K23"/>
  <c r="J11"/>
  <c r="J33"/>
  <c r="K14"/>
  <c r="J72"/>
  <c r="J35"/>
  <c r="K68"/>
  <c r="J34"/>
  <c r="J52"/>
  <c r="J83"/>
  <c r="K28"/>
  <c r="K18"/>
  <c r="K12"/>
  <c r="J49"/>
  <c r="K90"/>
  <c r="J64"/>
  <c r="K45"/>
  <c r="K60"/>
  <c r="J58"/>
  <c r="J91"/>
  <c r="K58"/>
  <c r="K91"/>
  <c r="J60"/>
  <c r="J24"/>
  <c r="J9"/>
  <c r="K24"/>
  <c r="K9"/>
  <c r="J25"/>
  <c r="J20"/>
  <c r="K25"/>
  <c r="K20"/>
  <c r="J14"/>
  <c r="J17"/>
  <c r="J5"/>
  <c r="K32"/>
  <c r="K51"/>
  <c r="K17"/>
  <c r="J90"/>
  <c r="K57"/>
  <c r="K67"/>
  <c r="K38"/>
  <c r="K34"/>
  <c r="K52"/>
  <c r="K15"/>
  <c r="K11"/>
  <c r="J74"/>
  <c r="K4"/>
  <c r="K55"/>
  <c r="K6"/>
  <c r="K35"/>
  <c r="J43"/>
  <c r="K49"/>
  <c r="J81"/>
  <c r="K82"/>
  <c r="J40"/>
  <c r="K5"/>
  <c r="K43"/>
  <c r="J50"/>
  <c r="K64"/>
  <c r="J80"/>
  <c r="K81"/>
  <c r="J22"/>
  <c r="K40"/>
  <c r="J45"/>
  <c r="J68"/>
  <c r="J39"/>
  <c r="J31"/>
  <c r="J8"/>
  <c r="J28"/>
  <c r="J76"/>
  <c r="J12"/>
  <c r="K50"/>
  <c r="J65"/>
  <c r="K80"/>
  <c r="J86"/>
  <c r="K22"/>
  <c r="J77"/>
  <c r="K74"/>
  <c r="N73" l="1"/>
  <c r="P73" s="1"/>
  <c r="Q73" s="1"/>
  <c r="N13"/>
  <c r="P13" s="1"/>
  <c r="Q13" s="1"/>
  <c r="N88"/>
  <c r="N71"/>
  <c r="P71" s="1"/>
  <c r="N36"/>
  <c r="P36" s="1"/>
  <c r="Q36" s="1"/>
  <c r="N7"/>
  <c r="N84"/>
  <c r="P84" s="1"/>
  <c r="Q84" s="1"/>
  <c r="N61"/>
  <c r="P61" s="1"/>
  <c r="Q61" s="1"/>
  <c r="N69"/>
  <c r="N87"/>
  <c r="P87" s="1"/>
  <c r="N48"/>
  <c r="P48" s="1"/>
  <c r="Q48" s="1"/>
  <c r="N62"/>
  <c r="P62" s="1"/>
  <c r="Q62" s="1"/>
  <c r="N37"/>
  <c r="P37" s="1"/>
  <c r="Q37" s="1"/>
  <c r="N26"/>
  <c r="P26" s="1"/>
  <c r="Q26" s="1"/>
  <c r="N44"/>
  <c r="P44" s="1"/>
  <c r="Q44" s="1"/>
  <c r="N16"/>
  <c r="P16" s="1"/>
  <c r="Q16" s="1"/>
  <c r="N63"/>
  <c r="N29"/>
  <c r="P29" s="1"/>
  <c r="Q29" s="1"/>
  <c r="N78"/>
  <c r="P78" s="1"/>
  <c r="Q78" s="1"/>
  <c r="N89"/>
  <c r="P89" s="1"/>
  <c r="Q89" s="1"/>
  <c r="N42"/>
  <c r="P42" s="1"/>
  <c r="Q42" s="1"/>
  <c r="N54"/>
  <c r="N21"/>
  <c r="N56"/>
  <c r="P56" s="1"/>
  <c r="Q56" s="1"/>
  <c r="N66"/>
  <c r="P66" s="1"/>
  <c r="Q66" s="1"/>
  <c r="N53"/>
  <c r="P53" s="1"/>
  <c r="Q53" s="1"/>
  <c r="N41"/>
  <c r="P41" s="1"/>
  <c r="Q41" s="1"/>
  <c r="N27"/>
  <c r="P27" s="1"/>
  <c r="Q27" s="1"/>
  <c r="N70"/>
  <c r="P70" s="1"/>
  <c r="Q70" s="1"/>
  <c r="N30"/>
  <c r="P30" s="1"/>
  <c r="Q30" s="1"/>
  <c r="N46"/>
  <c r="P46" s="1"/>
  <c r="Q46" s="1"/>
  <c r="N85"/>
  <c r="P85" s="1"/>
  <c r="Q85" s="1"/>
  <c r="N72"/>
  <c r="P72" s="1"/>
  <c r="Q72" s="1"/>
  <c r="N47"/>
  <c r="P47" s="1"/>
  <c r="Q47" s="1"/>
  <c r="N38"/>
  <c r="N23"/>
  <c r="P23" s="1"/>
  <c r="Q23" s="1"/>
  <c r="N39"/>
  <c r="P39" s="1"/>
  <c r="N76"/>
  <c r="P76" s="1"/>
  <c r="Q76" s="1"/>
  <c r="N32"/>
  <c r="P32" s="1"/>
  <c r="Q32" s="1"/>
  <c r="N12"/>
  <c r="N57"/>
  <c r="P57" s="1"/>
  <c r="Q57" s="1"/>
  <c r="N31"/>
  <c r="P31" s="1"/>
  <c r="Q31" s="1"/>
  <c r="N5"/>
  <c r="N10"/>
  <c r="P10" s="1"/>
  <c r="Q10" s="1"/>
  <c r="N67"/>
  <c r="P67" s="1"/>
  <c r="Q67" s="1"/>
  <c r="N51"/>
  <c r="P51" s="1"/>
  <c r="Q51" s="1"/>
  <c r="N65"/>
  <c r="P65" s="1"/>
  <c r="Q65" s="1"/>
  <c r="N79"/>
  <c r="P79" s="1"/>
  <c r="Q79" s="1"/>
  <c r="N82"/>
  <c r="P82" s="1"/>
  <c r="Q82" s="1"/>
  <c r="N52"/>
  <c r="N6"/>
  <c r="N86"/>
  <c r="N77"/>
  <c r="P77" s="1"/>
  <c r="Q77" s="1"/>
  <c r="N18"/>
  <c r="N11"/>
  <c r="P11" s="1"/>
  <c r="Q11" s="1"/>
  <c r="N8"/>
  <c r="P8" s="1"/>
  <c r="Q8" s="1"/>
  <c r="N35"/>
  <c r="P35" s="1"/>
  <c r="Q35" s="1"/>
  <c r="N4"/>
  <c r="N49"/>
  <c r="P49" s="1"/>
  <c r="Q49" s="1"/>
  <c r="N15"/>
  <c r="P15" s="1"/>
  <c r="Q15" s="1"/>
  <c r="N33"/>
  <c r="P33" s="1"/>
  <c r="Q33" s="1"/>
  <c r="N80"/>
  <c r="N40"/>
  <c r="P40" s="1"/>
  <c r="Q40" s="1"/>
  <c r="N83"/>
  <c r="P83" s="1"/>
  <c r="Q83" s="1"/>
  <c r="N64"/>
  <c r="P64" s="1"/>
  <c r="Q64" s="1"/>
  <c r="N17"/>
  <c r="P17" s="1"/>
  <c r="Q17" s="1"/>
  <c r="N68"/>
  <c r="P68" s="1"/>
  <c r="Q68" s="1"/>
  <c r="N45"/>
  <c r="N90"/>
  <c r="P90" s="1"/>
  <c r="Q90" s="1"/>
  <c r="N28"/>
  <c r="N55"/>
  <c r="P55" s="1"/>
  <c r="Q55" s="1"/>
  <c r="N34"/>
  <c r="P34" s="1"/>
  <c r="Q34" s="1"/>
  <c r="N50"/>
  <c r="P50" s="1"/>
  <c r="Q50" s="1"/>
  <c r="N81"/>
  <c r="P81" s="1"/>
  <c r="Q81" s="1"/>
  <c r="N14"/>
  <c r="P14" s="1"/>
  <c r="Q14" s="1"/>
  <c r="N74"/>
  <c r="N20"/>
  <c r="P20" s="1"/>
  <c r="Q20" s="1"/>
  <c r="N60"/>
  <c r="P60" s="1"/>
  <c r="Q60" s="1"/>
  <c r="N58"/>
  <c r="N91"/>
  <c r="P91" s="1"/>
  <c r="Q91" s="1"/>
  <c r="N24"/>
  <c r="P24" s="1"/>
  <c r="Q24" s="1"/>
  <c r="N25"/>
  <c r="P25" s="1"/>
  <c r="Q25" s="1"/>
  <c r="N9"/>
  <c r="P9" s="1"/>
  <c r="Q9" s="1"/>
  <c r="N43"/>
  <c r="N22"/>
  <c r="N75"/>
  <c r="P88" l="1"/>
  <c r="P7"/>
  <c r="P12"/>
  <c r="P69"/>
  <c r="P63"/>
  <c r="Q87"/>
  <c r="P54"/>
  <c r="P5"/>
  <c r="P21"/>
  <c r="P38"/>
  <c r="Q38" s="1"/>
  <c r="Q39"/>
  <c r="P4"/>
  <c r="P6"/>
  <c r="P52"/>
  <c r="Q52" s="1"/>
  <c r="P86"/>
  <c r="Q86" s="1"/>
  <c r="P18"/>
  <c r="P80"/>
  <c r="Q80" s="1"/>
  <c r="P28"/>
  <c r="P45"/>
  <c r="Q45" s="1"/>
  <c r="P74"/>
  <c r="Q74" s="1"/>
  <c r="P22"/>
  <c r="P43"/>
  <c r="Q43" s="1"/>
  <c r="P58"/>
  <c r="Q58" s="1"/>
  <c r="P75"/>
  <c r="Q88" l="1"/>
  <c r="Q6"/>
  <c r="Q7"/>
  <c r="Q12"/>
  <c r="Q69"/>
  <c r="Q63"/>
  <c r="Q54"/>
  <c r="Q5"/>
  <c r="Q21"/>
  <c r="Q18"/>
  <c r="Q28"/>
  <c r="Q71"/>
  <c r="Q4"/>
  <c r="Q22"/>
  <c r="Q75"/>
  <c r="Q92" l="1"/>
</calcChain>
</file>

<file path=xl/sharedStrings.xml><?xml version="1.0" encoding="utf-8"?>
<sst xmlns="http://schemas.openxmlformats.org/spreadsheetml/2006/main" count="350" uniqueCount="298">
  <si>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</si>
  <si>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</si>
  <si>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</si>
  <si>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</si>
  <si>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</si>
  <si>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</si>
  <si>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</si>
  <si>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</si>
  <si>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</si>
  <si>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</si>
  <si>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</si>
  <si>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</si>
  <si>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</si>
  <si>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</si>
  <si>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</si>
  <si>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</si>
  <si>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</si>
  <si>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</si>
  <si>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</si>
  <si>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</si>
  <si>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</si>
  <si>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</si>
  <si>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</si>
  <si>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</si>
  <si>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</si>
  <si>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</si>
  <si>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</si>
  <si>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</si>
  <si>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</si>
  <si>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</si>
  <si>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</si>
  <si>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</si>
  <si>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</si>
  <si>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</si>
  <si>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</si>
  <si>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</si>
  <si>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</si>
  <si>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</si>
  <si>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</si>
  <si>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</si>
  <si>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</si>
  <si>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</si>
  <si>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</si>
  <si>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</si>
  <si>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</si>
  <si>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</si>
  <si>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</si>
  <si>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</si>
  <si>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</si>
  <si>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</si>
  <si>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</si>
  <si>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</si>
  <si>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</si>
  <si>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</si>
  <si>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</si>
  <si>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</si>
  <si>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</si>
  <si>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</si>
  <si>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</si>
  <si>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</si>
  <si>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</si>
  <si>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</si>
  <si>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</si>
  <si>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</si>
  <si>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</si>
  <si>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</si>
  <si>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</si>
  <si>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</si>
  <si>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</si>
  <si>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</si>
  <si>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</si>
  <si>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</si>
  <si>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</si>
  <si>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</si>
  <si>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</si>
  <si>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</si>
  <si>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</si>
  <si>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</si>
  <si>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</si>
  <si>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</si>
  <si>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</si>
  <si>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</si>
  <si>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</si>
  <si>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</si>
  <si>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</si>
  <si>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</si>
  <si>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MEDINA MURILLO JUAN MANUEL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</si>
  <si>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</si>
  <si>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</si>
  <si>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</si>
  <si>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</si>
  <si>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</si>
  <si>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</si>
  <si>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</si>
  <si>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</si>
  <si>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</si>
  <si>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</si>
  <si>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</si>
  <si>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</si>
  <si>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</si>
  <si>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</si>
  <si>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</si>
  <si>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</si>
  <si>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</si>
  <si>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</si>
  <si>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</si>
  <si>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</si>
  <si>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</si>
  <si>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</si>
  <si>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PADRON RAZO KAREN ELIZABETH</t>
  </si>
  <si>
    <t>AUX. DE LACTANTES "C"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</si>
  <si>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</si>
  <si>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</si>
  <si>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</si>
  <si>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</si>
  <si>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</si>
  <si>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</si>
  <si>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</si>
  <si>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</si>
  <si>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PEREZ SANCHEZ LUZ MARIA</t>
  </si>
  <si>
    <t>OTRAS</t>
  </si>
  <si>
    <t>PERCEPCIONES</t>
  </si>
  <si>
    <t>MAESTRA LACTANTES "B"</t>
  </si>
  <si>
    <t>AUX. MATERNAL "B" Y "C"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</si>
  <si>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</si>
  <si>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</si>
  <si>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</si>
  <si>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</si>
  <si>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</si>
  <si>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</si>
  <si>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</si>
  <si>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ROMERO CAUDILLO SANDRA LETICIA</t>
  </si>
  <si>
    <t>RODRIGUEZ OLMEDO ANA KAREN</t>
  </si>
  <si>
    <t>MAESTRA MATERNAL "A"</t>
  </si>
  <si>
    <t>RODRIGUEZ AVILA JESABET</t>
  </si>
  <si>
    <t>ELIZARRARAS TORRES MARIA DOLORES</t>
  </si>
  <si>
    <t>RODRIGUEZ GONZALEZ NANCY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</si>
  <si>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</si>
  <si>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</si>
  <si>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</si>
  <si>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</si>
  <si>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</si>
  <si>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</si>
  <si>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</si>
  <si>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</si>
  <si>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</si>
  <si>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</si>
  <si>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</si>
  <si>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</si>
  <si>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</si>
  <si>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</si>
  <si>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</si>
  <si>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</si>
  <si>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</si>
  <si>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</si>
  <si>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</si>
  <si>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</si>
  <si>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</si>
  <si>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MONREAL LARIOS JONATAN EMMANUEL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</si>
  <si>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</si>
  <si>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</si>
  <si>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</si>
  <si>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</si>
  <si>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</si>
  <si>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</si>
  <si>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</si>
  <si>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</si>
  <si>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</si>
  <si>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</si>
  <si>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</si>
  <si>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</si>
  <si>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AASR7302043Q7</t>
  </si>
  <si>
    <t>FEBS600620LC7</t>
  </si>
  <si>
    <t>GOHI9002081H8</t>
  </si>
  <si>
    <t>LOCF871012VB1</t>
  </si>
  <si>
    <t>LOVO541026M80</t>
  </si>
  <si>
    <t>PARK931225RW6</t>
  </si>
  <si>
    <t>ROGN830201B49</t>
  </si>
  <si>
    <t>ROCS8612281N4</t>
  </si>
  <si>
    <t>VAVD9501182P3</t>
  </si>
  <si>
    <t>VAZJ570409JV4</t>
  </si>
  <si>
    <t>VAGD441220AV1</t>
  </si>
  <si>
    <t>VISE840507NJ4</t>
  </si>
  <si>
    <t>CAMR660220I54</t>
  </si>
  <si>
    <t>DIAO551202FL2</t>
  </si>
  <si>
    <t>MALA870402JC1</t>
  </si>
  <si>
    <t>ROLE7203151N4</t>
  </si>
  <si>
    <t>VAFD9004049D7</t>
  </si>
  <si>
    <t>NACL7702136KI</t>
  </si>
  <si>
    <t>AUCC710228Q40</t>
  </si>
  <si>
    <t>EITD911207AX8</t>
  </si>
  <si>
    <t>ROAJ8702211J7</t>
  </si>
  <si>
    <t>ROPS5907065R2</t>
  </si>
  <si>
    <t>TOCK930121Q55</t>
  </si>
  <si>
    <t>BAAV720425L7A</t>
  </si>
  <si>
    <t>CUAB750927TG2</t>
  </si>
  <si>
    <t>GOLS550822GS6</t>
  </si>
  <si>
    <t>HEPM761001NS0</t>
  </si>
  <si>
    <t>MAAC8709054R7</t>
  </si>
  <si>
    <t>ZUCJ561124E65</t>
  </si>
  <si>
    <t>ZARG901204JP6</t>
  </si>
  <si>
    <t>CERJ810621PSS</t>
  </si>
  <si>
    <t>COCR830827L17</t>
  </si>
  <si>
    <t>GAVA7711172L8</t>
  </si>
  <si>
    <t>EAPI841025551</t>
  </si>
  <si>
    <t>FOVR5901104VO</t>
  </si>
  <si>
    <t>MAAR8206305C5</t>
  </si>
  <si>
    <t>AACM781112M00</t>
  </si>
  <si>
    <t>BALCJ203189K6</t>
  </si>
  <si>
    <t>BEPM9101159N2</t>
  </si>
  <si>
    <t>BIPH8410146R2</t>
  </si>
  <si>
    <t>CABJ8502223U3</t>
  </si>
  <si>
    <t>CAHG680808I56</t>
  </si>
  <si>
    <t>CASB69060NK1</t>
  </si>
  <si>
    <t>CAVA7600725T51</t>
  </si>
  <si>
    <t>CAGX590915QV0</t>
  </si>
  <si>
    <t>CULP930902JK4</t>
  </si>
  <si>
    <t>DEAE890422</t>
  </si>
  <si>
    <t>FORT6001098S6</t>
  </si>
  <si>
    <t>GAOZ900109L49</t>
  </si>
  <si>
    <t>GOCR790407DW9</t>
  </si>
  <si>
    <t>GOVE960119BNA</t>
  </si>
  <si>
    <t>GOHL7408242K2</t>
  </si>
  <si>
    <t>HEGR900802784</t>
  </si>
  <si>
    <t>MAMJ941103G50</t>
  </si>
  <si>
    <t>MAGC851209TI6</t>
  </si>
  <si>
    <t>MEMJ631003NN2</t>
  </si>
  <si>
    <t>MOLJ940601KG2</t>
  </si>
  <si>
    <t>PESL8005185J5</t>
  </si>
  <si>
    <t>RAOB700331M1</t>
  </si>
  <si>
    <t>RAJV700527D99</t>
  </si>
  <si>
    <t>RANG911124N30</t>
  </si>
  <si>
    <t>ROOA890620F45</t>
  </si>
  <si>
    <t>ROVB890219A78</t>
  </si>
  <si>
    <t>ZULT8811085S3</t>
  </si>
  <si>
    <t>MAGAÑA GONZALEZ CARLA ISABEL</t>
  </si>
  <si>
    <t>CEAA8106021R9</t>
  </si>
  <si>
    <t>NUHD841106CS9</t>
  </si>
  <si>
    <t>RFC</t>
  </si>
  <si>
    <t>CUENTA</t>
  </si>
  <si>
    <t>DEAE760817H9A</t>
  </si>
  <si>
    <t>RAMIREZ JARAMILLO VICTOR MANUEL</t>
  </si>
  <si>
    <t>DIRECTORA</t>
  </si>
  <si>
    <t>ZAMORA AGUILAR MARICELA</t>
  </si>
  <si>
    <t>GOMEZ SANCHEZ PERLA JESSENIA</t>
  </si>
  <si>
    <t>AUX. SEGUNDO PRESCOLAR</t>
  </si>
  <si>
    <t>GOSP950926</t>
  </si>
  <si>
    <t>MAESTRA DE TERCERO DE PREESCOLAR</t>
  </si>
  <si>
    <t>ENC. CUST. PROC. PROTC. NIÑAS, NIÑOS Y ADOLESENTES EST. JAL</t>
  </si>
  <si>
    <t>BAVB741204R58</t>
  </si>
  <si>
    <t xml:space="preserve">DEL. INST. PROC. PROT. NIÑAS, NIÑOS Y ADOL. JAL </t>
  </si>
  <si>
    <t>VEMM731216NH3</t>
  </si>
  <si>
    <t xml:space="preserve">BARBA VAZQUEZ BARBARA PATRICIA </t>
  </si>
  <si>
    <t>GONZALEZ CARRILLO ANA LILIA</t>
  </si>
  <si>
    <t xml:space="preserve">HERNANDEZ ORTEGA MIRYAM BERENICE </t>
  </si>
  <si>
    <t>VENEGAS MOTA MARISA</t>
  </si>
  <si>
    <t>AUX. DE JURIDICO</t>
  </si>
  <si>
    <t>CASTELLANOS BARRAGAN  JUAN RAMON</t>
  </si>
  <si>
    <t>AUX. INTENDENCIA Y COCINA</t>
  </si>
  <si>
    <t>ESQUIVEL GUZMAN CANDY LILIANA</t>
  </si>
  <si>
    <t xml:space="preserve">AUX. EDUCATIVA </t>
  </si>
  <si>
    <t>PADILLA ESPINOZA ELISA</t>
  </si>
  <si>
    <t xml:space="preserve">GONZALEZ RAMOS PEDRO </t>
  </si>
  <si>
    <t xml:space="preserve">SERVICIOS GENERALES </t>
  </si>
  <si>
    <t>HEOM9403233P2</t>
  </si>
  <si>
    <t>EUGC9408275X1</t>
  </si>
  <si>
    <t>ZAAM700815N18</t>
  </si>
  <si>
    <t>VASS66092796A</t>
  </si>
  <si>
    <t>FOHJ741110HU2</t>
  </si>
  <si>
    <t>GOCA740302MC6</t>
  </si>
  <si>
    <t>PAEE940929PC0</t>
  </si>
  <si>
    <t>OOGL880808H33</t>
  </si>
  <si>
    <t>SUB-DIRECTOR ADMVA.</t>
  </si>
  <si>
    <t>GORP5802043Z4</t>
  </si>
  <si>
    <t xml:space="preserve">HURTADO RAZO ZAIRA MARIA </t>
  </si>
  <si>
    <t xml:space="preserve">RECEPCIONISTA </t>
  </si>
  <si>
    <t>GODINEZ FLORES MARIBEL</t>
  </si>
  <si>
    <t>ORNELAS DE LA TORRE ADRIANA GUADALUPE</t>
  </si>
  <si>
    <t xml:space="preserve">MAESTRA </t>
  </si>
  <si>
    <t>HURZ940118LC3</t>
  </si>
  <si>
    <t>OETA9412049W2</t>
  </si>
  <si>
    <t>GOFM9506042T1</t>
  </si>
  <si>
    <t>MAESTRA</t>
  </si>
  <si>
    <t>REYES NAVARRO ISMAEL</t>
  </si>
  <si>
    <t xml:space="preserve">OCHOA HERNANDEZ DIANA KAREN </t>
  </si>
  <si>
    <t>VICM930303NL2</t>
  </si>
  <si>
    <t>RENI910611NU2</t>
  </si>
  <si>
    <t>OOHD891021318</t>
  </si>
  <si>
    <t>VIRAMONTES CASTELLANOS MARCELA</t>
  </si>
  <si>
    <t xml:space="preserve">VELASCO LOPEZ ANA MARIA </t>
  </si>
  <si>
    <t>VELA8602286Q5</t>
  </si>
  <si>
    <t>CASILLAS CONTRERAS RICARDO</t>
  </si>
  <si>
    <t xml:space="preserve">RODRIGUEZ PADILLA ANA KAREN </t>
  </si>
  <si>
    <t>ROPA930321FA2</t>
  </si>
  <si>
    <t>CACR890304461</t>
  </si>
  <si>
    <t>AUX. COORD. FORTALECIMIENTO DE LA  FAM.</t>
  </si>
  <si>
    <t xml:space="preserve">TITULAR  DE LA UNIDAD DE TRANSPARENCIA </t>
  </si>
  <si>
    <t>DEL 1 AL 15 DE NOVIEMBRE  2016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</si>
</sst>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1" fontId="4" fillId="0" borderId="0" xfId="0" applyNumberFormat="1" applyFont="1" applyFill="1"/>
    <xf numFmtId="37" fontId="4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2" xfId="0" applyFont="1" applyFill="1" applyBorder="1"/>
    <xf numFmtId="0" fontId="15" fillId="0" borderId="1" xfId="0" applyFont="1" applyFill="1" applyBorder="1"/>
    <xf numFmtId="0" fontId="14" fillId="0" borderId="0" xfId="0" applyFont="1" applyFill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7"/>
  <sheetViews>
    <sheetView tabSelected="1" zoomScale="85" zoomScaleNormal="85" workbookViewId="0">
      <selection activeCell="B17" sqref="B17"/>
    </sheetView>
  </sheetViews>
  <sheetFormatPr baseColWidth="10" defaultColWidth="11.42578125" defaultRowHeight="13.5"/>
  <cols>
    <col min="1" max="1" width="4.28515625" style="97" customWidth="1"/>
    <col min="2" max="2" width="46.5703125" style="17" customWidth="1"/>
    <col min="3" max="3" width="16.140625" style="17" hidden="1" customWidth="1"/>
    <col min="4" max="4" width="13.140625" style="17" hidden="1" customWidth="1"/>
    <col min="5" max="5" width="33.42578125" style="17" customWidth="1"/>
    <col min="6" max="6" width="1.5703125" style="13" hidden="1" customWidth="1"/>
    <col min="7" max="7" width="5.28515625" style="97" customWidth="1"/>
    <col min="8" max="8" width="13.7109375" style="37" bestFit="1" customWidth="1"/>
    <col min="9" max="9" width="17.85546875" style="97" bestFit="1" customWidth="1"/>
    <col min="10" max="10" width="12.28515625" style="97" hidden="1" customWidth="1"/>
    <col min="11" max="11" width="10.28515625" style="97" customWidth="1"/>
    <col min="12" max="12" width="8" style="97" hidden="1" customWidth="1"/>
    <col min="13" max="13" width="10.5703125" style="97" hidden="1" customWidth="1"/>
    <col min="14" max="14" width="13" style="97" customWidth="1"/>
    <col min="15" max="15" width="12.5703125" style="97" customWidth="1"/>
    <col min="16" max="16" width="10.28515625" style="97" bestFit="1" customWidth="1"/>
    <col min="17" max="17" width="16.28515625" style="97" customWidth="1"/>
    <col min="18" max="18" width="15.85546875" style="15" customWidth="1"/>
    <col min="19" max="19" width="15.85546875" style="14" customWidth="1"/>
    <col min="20" max="20" width="18" style="14" customWidth="1"/>
    <col min="21" max="21" width="14.42578125" style="14" customWidth="1"/>
    <col min="22" max="22" width="12.140625" style="14" bestFit="1" customWidth="1"/>
    <col min="23" max="23" width="15.5703125" style="14" customWidth="1"/>
    <col min="24" max="24" width="38.42578125" style="14" customWidth="1"/>
    <col min="25" max="26" width="16.7109375" style="14" customWidth="1"/>
    <col min="27" max="27" width="15.5703125" style="14" customWidth="1"/>
    <col min="28" max="28" width="13.28515625" style="14" customWidth="1"/>
    <col min="29" max="29" width="14.42578125" style="14"/>
    <col min="30" max="30" width="16.7109375" style="14" customWidth="1"/>
    <col min="31" max="16384" width="11.42578125" style="14"/>
  </cols>
  <sheetData>
    <row r="1" spans="1:32" s="11" customFormat="1" ht="15" customHeight="1">
      <c r="A1" s="99"/>
      <c r="B1" s="53" t="s">
        <v>97</v>
      </c>
      <c r="C1" s="53"/>
      <c r="D1" s="53"/>
      <c r="E1" s="53"/>
      <c r="F1" s="12"/>
      <c r="G1" s="54"/>
      <c r="H1" s="53"/>
      <c r="I1" s="54"/>
      <c r="J1" s="54"/>
      <c r="K1" s="54"/>
      <c r="L1" s="54"/>
      <c r="M1" s="54"/>
      <c r="N1" s="54"/>
      <c r="O1" s="53" t="s">
        <v>297</v>
      </c>
      <c r="P1" s="54"/>
      <c r="Q1" s="54"/>
      <c r="R1" s="76"/>
      <c r="W1" s="12"/>
    </row>
    <row r="2" spans="1:32" ht="15" customHeight="1">
      <c r="A2" s="19"/>
      <c r="B2" s="88"/>
      <c r="C2" s="88"/>
      <c r="D2" s="88"/>
      <c r="E2" s="88"/>
      <c r="F2" s="18"/>
      <c r="G2" s="19" t="s">
        <v>14</v>
      </c>
      <c r="H2" s="20" t="s">
        <v>16</v>
      </c>
      <c r="I2" s="21" t="s">
        <v>15</v>
      </c>
      <c r="J2" s="21" t="s">
        <v>17</v>
      </c>
      <c r="K2" s="21" t="s">
        <v>12</v>
      </c>
      <c r="L2" s="21"/>
      <c r="M2" s="21" t="s">
        <v>120</v>
      </c>
      <c r="N2" s="21" t="s">
        <v>67</v>
      </c>
      <c r="O2" s="21" t="s">
        <v>0</v>
      </c>
      <c r="P2" s="21" t="s">
        <v>18</v>
      </c>
      <c r="Q2" s="21" t="s">
        <v>19</v>
      </c>
      <c r="R2" s="77"/>
      <c r="S2" s="62"/>
      <c r="U2" s="62"/>
      <c r="W2" s="61"/>
      <c r="X2" s="24"/>
    </row>
    <row r="3" spans="1:32" s="16" customFormat="1" ht="15" customHeight="1">
      <c r="A3" s="19"/>
      <c r="B3" s="21" t="s">
        <v>20</v>
      </c>
      <c r="C3" s="21" t="s">
        <v>238</v>
      </c>
      <c r="D3" s="21" t="s">
        <v>239</v>
      </c>
      <c r="E3" s="21" t="s">
        <v>58</v>
      </c>
      <c r="F3" s="21"/>
      <c r="G3" s="21" t="s">
        <v>21</v>
      </c>
      <c r="H3" s="22" t="s">
        <v>7</v>
      </c>
      <c r="I3" s="21" t="s">
        <v>66</v>
      </c>
      <c r="J3" s="21" t="s">
        <v>23</v>
      </c>
      <c r="K3" s="21" t="s">
        <v>24</v>
      </c>
      <c r="L3" s="21"/>
      <c r="M3" s="21" t="s">
        <v>121</v>
      </c>
      <c r="N3" s="21" t="s">
        <v>46</v>
      </c>
      <c r="O3" s="21"/>
      <c r="P3" s="21" t="s">
        <v>25</v>
      </c>
      <c r="Q3" s="21" t="s">
        <v>26</v>
      </c>
      <c r="R3" s="76"/>
    </row>
    <row r="4" spans="1:32" ht="15" customHeight="1">
      <c r="A4" s="68">
        <v>75</v>
      </c>
      <c r="B4" s="70" t="s">
        <v>1</v>
      </c>
      <c r="C4" s="90" t="s">
        <v>189</v>
      </c>
      <c r="D4" s="70">
        <v>2700285609</v>
      </c>
      <c r="E4" s="69" t="s">
        <v>63</v>
      </c>
      <c r="F4" s="70"/>
      <c r="G4" s="72">
        <v>15</v>
      </c>
      <c r="H4" s="73">
        <v>143.05000000000001</v>
      </c>
      <c r="I4" s="74">
        <f>H4*G4</f>
        <v>2145.75</v>
      </c>
      <c r="J4" s="75">
        <f>ROUND((((I4)-VLOOKUP(I4,TARIFA,1))*VLOOKUP(I4,TARIFA,4))+VLOOKUP(I4,TARIFA,3),2)</f>
        <v>129.37</v>
      </c>
      <c r="K4" s="75">
        <f>ROUND((((I4-VLOOKUP(I4,TARIFA,1))*VLOOKUP(I4,TARIFA,4))*VLOOKUP(I4,SUBSIDIO,4))+VLOOKUP(I4,SUBSIDIO,3),2)</f>
        <v>188.7</v>
      </c>
      <c r="L4" s="75">
        <v>0</v>
      </c>
      <c r="M4" s="75">
        <v>0</v>
      </c>
      <c r="N4" s="75">
        <f>J4-K4</f>
        <v>-59.329999999999984</v>
      </c>
      <c r="O4" s="75">
        <v>0</v>
      </c>
      <c r="P4" s="75">
        <f>N4+O4</f>
        <v>-59.329999999999984</v>
      </c>
      <c r="Q4" s="75">
        <f>I4+L4+M4-P4</f>
        <v>2205.08</v>
      </c>
      <c r="R4" s="77"/>
      <c r="S4" s="62"/>
      <c r="U4" s="62"/>
      <c r="W4" s="61"/>
      <c r="X4" s="24"/>
    </row>
    <row r="5" spans="1:32" ht="15" customHeight="1">
      <c r="A5" s="68">
        <v>5</v>
      </c>
      <c r="B5" s="70" t="s">
        <v>80</v>
      </c>
      <c r="C5" s="90" t="s">
        <v>207</v>
      </c>
      <c r="D5" s="70">
        <v>2700285633</v>
      </c>
      <c r="E5" s="70" t="s">
        <v>82</v>
      </c>
      <c r="F5" s="70"/>
      <c r="G5" s="72">
        <v>15</v>
      </c>
      <c r="H5" s="73">
        <v>294.35000000000002</v>
      </c>
      <c r="I5" s="74">
        <f>H5*G5</f>
        <v>4415.25</v>
      </c>
      <c r="J5" s="75">
        <f>ROUND((((I5)-VLOOKUP(I5,TARIFA,1))*VLOOKUP(I5,TARIFA,4))+VLOOKUP(I5,TARIFA,3),2)</f>
        <v>418.72</v>
      </c>
      <c r="K5" s="75">
        <f>ROUND((((I5-VLOOKUP(I5,TARIFA,1))*VLOOKUP(I5,TARIFA,4))*VLOOKUP(I5,SUBSIDIO,4))+VLOOKUP(I5,SUBSIDIO,3),2)</f>
        <v>0</v>
      </c>
      <c r="L5" s="75">
        <v>0</v>
      </c>
      <c r="M5" s="75">
        <v>0</v>
      </c>
      <c r="N5" s="75">
        <f>J5-K5</f>
        <v>418.72</v>
      </c>
      <c r="O5" s="75">
        <v>0</v>
      </c>
      <c r="P5" s="75">
        <f>N5+O5</f>
        <v>418.72</v>
      </c>
      <c r="Q5" s="75">
        <f>I5+L5+M5-P5</f>
        <v>3996.5299999999997</v>
      </c>
      <c r="R5" s="77"/>
      <c r="S5" s="62"/>
      <c r="U5" s="62"/>
      <c r="W5" s="61"/>
      <c r="X5" s="24"/>
    </row>
    <row r="6" spans="1:32" s="79" customFormat="1" ht="15" customHeight="1">
      <c r="A6" s="68">
        <v>50</v>
      </c>
      <c r="B6" s="70" t="s">
        <v>9</v>
      </c>
      <c r="C6" s="90" t="s">
        <v>171</v>
      </c>
      <c r="D6" s="70">
        <v>2700286478</v>
      </c>
      <c r="E6" s="70" t="s">
        <v>99</v>
      </c>
      <c r="F6" s="71"/>
      <c r="G6" s="72">
        <v>15</v>
      </c>
      <c r="H6" s="73">
        <v>115.02</v>
      </c>
      <c r="I6" s="74">
        <f>H6*G6</f>
        <v>1725.3</v>
      </c>
      <c r="J6" s="75">
        <f>ROUND((((I6)-VLOOKUP(I6,TARIFA,1))*VLOOKUP(I6,TARIFA,4))+VLOOKUP(I6,TARIFA,3),2)</f>
        <v>99.4</v>
      </c>
      <c r="K6" s="75">
        <f>ROUND((((I6-VLOOKUP(I6,TARIFA,1))*VLOOKUP(I6,TARIFA,4))*VLOOKUP(I6,SUBSIDIO,4))+VLOOKUP(I6,SUBSIDIO,3),2)</f>
        <v>193.8</v>
      </c>
      <c r="L6" s="75">
        <v>0</v>
      </c>
      <c r="M6" s="75">
        <v>0</v>
      </c>
      <c r="N6" s="75">
        <f>J6-K6</f>
        <v>-94.4</v>
      </c>
      <c r="O6" s="75">
        <v>0</v>
      </c>
      <c r="P6" s="75">
        <f>N6+O6</f>
        <v>-94.4</v>
      </c>
      <c r="Q6" s="75">
        <f>I6+L6+M6-P6</f>
        <v>1819.7</v>
      </c>
      <c r="R6" s="77"/>
      <c r="S6" s="78"/>
      <c r="U6" s="78"/>
      <c r="W6" s="80"/>
      <c r="X6" s="81"/>
    </row>
    <row r="7" spans="1:32" s="82" customFormat="1" ht="15" customHeight="1">
      <c r="A7" s="68">
        <v>43</v>
      </c>
      <c r="B7" s="70" t="s">
        <v>252</v>
      </c>
      <c r="C7" s="90" t="s">
        <v>249</v>
      </c>
      <c r="D7" s="70">
        <v>2700289604</v>
      </c>
      <c r="E7" s="69" t="s">
        <v>248</v>
      </c>
      <c r="F7" s="70"/>
      <c r="G7" s="72">
        <v>15</v>
      </c>
      <c r="H7" s="73">
        <v>240.95</v>
      </c>
      <c r="I7" s="74">
        <f>H7*G7</f>
        <v>3614.25</v>
      </c>
      <c r="J7" s="75">
        <f>ROUND((((I7)-VLOOKUP(I7,TARIFA,1))*VLOOKUP(I7,TARIFA,4))+VLOOKUP(I7,TARIFA,3),2)</f>
        <v>289.14999999999998</v>
      </c>
      <c r="K7" s="75">
        <f>ROUND((((I7-VLOOKUP(I7,TARIFA,1))*VLOOKUP(I7,TARIFA,4))*VLOOKUP(I7,SUBSIDIO,4))+VLOOKUP(I7,SUBSIDIO,3),2)</f>
        <v>107.4</v>
      </c>
      <c r="L7" s="75">
        <v>0</v>
      </c>
      <c r="M7" s="75">
        <v>0</v>
      </c>
      <c r="N7" s="75">
        <f>J7-K7</f>
        <v>181.74999999999997</v>
      </c>
      <c r="O7" s="75">
        <v>0</v>
      </c>
      <c r="P7" s="75">
        <f>N7+O7</f>
        <v>181.74999999999997</v>
      </c>
      <c r="Q7" s="75">
        <f>I7+L7+M7-P7</f>
        <v>3432.5</v>
      </c>
      <c r="R7" s="77"/>
      <c r="S7" s="62"/>
      <c r="T7" s="14"/>
      <c r="U7" s="62"/>
      <c r="V7" s="14"/>
      <c r="W7" s="61"/>
      <c r="X7" s="24"/>
      <c r="Y7" s="14"/>
      <c r="Z7" s="14"/>
      <c r="AA7" s="14"/>
      <c r="AB7" s="14"/>
      <c r="AC7" s="14"/>
      <c r="AD7" s="14"/>
      <c r="AE7" s="14"/>
      <c r="AF7" s="14"/>
    </row>
    <row r="8" spans="1:32" s="16" customFormat="1" ht="15" customHeight="1">
      <c r="A8" s="68">
        <v>6</v>
      </c>
      <c r="B8" s="70" t="s">
        <v>85</v>
      </c>
      <c r="C8" s="90" t="s">
        <v>208</v>
      </c>
      <c r="D8" s="70">
        <v>2700285617</v>
      </c>
      <c r="E8" s="69" t="s">
        <v>93</v>
      </c>
      <c r="F8" s="70"/>
      <c r="G8" s="72">
        <v>15</v>
      </c>
      <c r="H8" s="73">
        <v>136.91999999999999</v>
      </c>
      <c r="I8" s="74">
        <f>H8*G8</f>
        <v>2053.7999999999997</v>
      </c>
      <c r="J8" s="75">
        <f>ROUND((((I8)-VLOOKUP(I8,TARIFA,1))*VLOOKUP(I8,TARIFA,4))+VLOOKUP(I8,TARIFA,3),2)</f>
        <v>120.43</v>
      </c>
      <c r="K8" s="75">
        <f>ROUND((((I8-VLOOKUP(I8,TARIFA,1))*VLOOKUP(I8,TARIFA,4))*VLOOKUP(I8,SUBSIDIO,4))+VLOOKUP(I8,SUBSIDIO,3),2)</f>
        <v>188.7</v>
      </c>
      <c r="L8" s="75">
        <v>0</v>
      </c>
      <c r="M8" s="75">
        <v>0</v>
      </c>
      <c r="N8" s="75">
        <f>J8-K8</f>
        <v>-68.269999999999982</v>
      </c>
      <c r="O8" s="75">
        <v>0</v>
      </c>
      <c r="P8" s="75">
        <f>N8+O8</f>
        <v>-68.269999999999982</v>
      </c>
      <c r="Q8" s="75">
        <f>I8+L8+M8-P8</f>
        <v>2122.0699999999997</v>
      </c>
      <c r="R8" s="77"/>
      <c r="S8" s="62"/>
      <c r="T8" s="14"/>
      <c r="U8" s="62"/>
      <c r="V8" s="14"/>
      <c r="W8" s="61"/>
      <c r="X8" s="24"/>
      <c r="Y8" s="14"/>
      <c r="Z8" s="14"/>
      <c r="AA8" s="14"/>
      <c r="AB8" s="14"/>
      <c r="AC8" s="14"/>
      <c r="AD8" s="14"/>
      <c r="AE8" s="14"/>
      <c r="AF8" s="14"/>
    </row>
    <row r="9" spans="1:32" s="82" customFormat="1" ht="15" customHeight="1">
      <c r="A9" s="68">
        <v>76</v>
      </c>
      <c r="B9" s="70" t="s">
        <v>138</v>
      </c>
      <c r="C9" s="90" t="s">
        <v>194</v>
      </c>
      <c r="D9" s="70">
        <v>2700286435</v>
      </c>
      <c r="E9" s="69" t="s">
        <v>139</v>
      </c>
      <c r="F9" s="70"/>
      <c r="G9" s="72">
        <v>15</v>
      </c>
      <c r="H9" s="73">
        <v>115</v>
      </c>
      <c r="I9" s="74">
        <f>H9*G9</f>
        <v>1725</v>
      </c>
      <c r="J9" s="75">
        <f>ROUND((((I9)-VLOOKUP(I9,TARIFA,1))*VLOOKUP(I9,TARIFA,4))+VLOOKUP(I9,TARIFA,3),2)</f>
        <v>99.38</v>
      </c>
      <c r="K9" s="75">
        <f>ROUND((((I9-VLOOKUP(I9,TARIFA,1))*VLOOKUP(I9,TARIFA,4))*VLOOKUP(I9,SUBSIDIO,4))+VLOOKUP(I9,SUBSIDIO,3),2)</f>
        <v>193.8</v>
      </c>
      <c r="L9" s="75">
        <v>0</v>
      </c>
      <c r="M9" s="75">
        <v>0</v>
      </c>
      <c r="N9" s="75">
        <f>J9-K9</f>
        <v>-94.420000000000016</v>
      </c>
      <c r="O9" s="75">
        <v>0</v>
      </c>
      <c r="P9" s="75">
        <f>N9+O9</f>
        <v>-94.420000000000016</v>
      </c>
      <c r="Q9" s="75">
        <f>I9+L9+M9-P9</f>
        <v>1819.42</v>
      </c>
      <c r="R9" s="77"/>
      <c r="S9" s="78"/>
      <c r="T9" s="79"/>
      <c r="U9" s="78"/>
      <c r="V9" s="79"/>
      <c r="W9" s="80"/>
      <c r="X9" s="81"/>
      <c r="Y9" s="79"/>
      <c r="Z9" s="79"/>
      <c r="AA9" s="79"/>
      <c r="AB9" s="79"/>
      <c r="AC9" s="79"/>
      <c r="AD9" s="79"/>
      <c r="AE9" s="79"/>
      <c r="AF9" s="79"/>
    </row>
    <row r="10" spans="1:32" s="82" customFormat="1" ht="15" customHeight="1">
      <c r="A10" s="68">
        <v>7</v>
      </c>
      <c r="B10" s="70" t="s">
        <v>125</v>
      </c>
      <c r="C10" s="90" t="s">
        <v>209</v>
      </c>
      <c r="D10" s="70">
        <v>2700285528</v>
      </c>
      <c r="E10" s="70" t="s">
        <v>96</v>
      </c>
      <c r="F10" s="70"/>
      <c r="G10" s="72">
        <v>15</v>
      </c>
      <c r="H10" s="73">
        <v>128.19999999999999</v>
      </c>
      <c r="I10" s="74">
        <f>H10*G10</f>
        <v>1922.9999999999998</v>
      </c>
      <c r="J10" s="75">
        <f>ROUND((((I10)-VLOOKUP(I10,TARIFA,1))*VLOOKUP(I10,TARIFA,4))+VLOOKUP(I10,TARIFA,3),2)</f>
        <v>112.05</v>
      </c>
      <c r="K10" s="75">
        <f>ROUND((((I10-VLOOKUP(I10,TARIFA,1))*VLOOKUP(I10,TARIFA,4))*VLOOKUP(I10,SUBSIDIO,4))+VLOOKUP(I10,SUBSIDIO,3),2)</f>
        <v>188.7</v>
      </c>
      <c r="L10" s="75">
        <v>0</v>
      </c>
      <c r="M10" s="75">
        <v>0</v>
      </c>
      <c r="N10" s="75">
        <f>J10-K10</f>
        <v>-76.649999999999991</v>
      </c>
      <c r="O10" s="75">
        <v>0</v>
      </c>
      <c r="P10" s="75">
        <f>N10+O10</f>
        <v>-76.649999999999991</v>
      </c>
      <c r="Q10" s="75">
        <f>I10+L10+M10-P10</f>
        <v>1999.6499999999999</v>
      </c>
      <c r="R10" s="77"/>
      <c r="S10" s="78"/>
      <c r="T10" s="79"/>
      <c r="U10" s="78"/>
      <c r="V10" s="79"/>
      <c r="W10" s="80"/>
      <c r="X10" s="81"/>
      <c r="Y10" s="79"/>
      <c r="Z10" s="79"/>
      <c r="AA10" s="79"/>
      <c r="AB10" s="79"/>
      <c r="AC10" s="79"/>
      <c r="AD10" s="79"/>
      <c r="AE10" s="79"/>
      <c r="AF10" s="79"/>
    </row>
    <row r="11" spans="1:32" ht="15" customHeight="1">
      <c r="A11" s="68">
        <v>8</v>
      </c>
      <c r="B11" s="70" t="s">
        <v>137</v>
      </c>
      <c r="C11" s="90" t="s">
        <v>210</v>
      </c>
      <c r="D11" s="70">
        <v>2700285536</v>
      </c>
      <c r="E11" s="69" t="s">
        <v>256</v>
      </c>
      <c r="F11" s="70"/>
      <c r="G11" s="72">
        <v>15</v>
      </c>
      <c r="H11" s="73">
        <v>233.33</v>
      </c>
      <c r="I11" s="74">
        <f>H11*G11</f>
        <v>3499.9500000000003</v>
      </c>
      <c r="J11" s="75">
        <f>ROUND((((I11)-VLOOKUP(I11,TARIFA,1))*VLOOKUP(I11,TARIFA,4))+VLOOKUP(I11,TARIFA,3),2)</f>
        <v>276.70999999999998</v>
      </c>
      <c r="K11" s="75">
        <f>ROUND((((I11-VLOOKUP(I11,TARIFA,1))*VLOOKUP(I11,TARIFA,4))*VLOOKUP(I11,SUBSIDIO,4))+VLOOKUP(I11,SUBSIDIO,3),2)</f>
        <v>125.1</v>
      </c>
      <c r="L11" s="75">
        <v>0</v>
      </c>
      <c r="M11" s="75">
        <v>0</v>
      </c>
      <c r="N11" s="75">
        <f>J11-K11</f>
        <v>151.60999999999999</v>
      </c>
      <c r="O11" s="75">
        <v>0</v>
      </c>
      <c r="P11" s="75">
        <f>N11+O11</f>
        <v>151.60999999999999</v>
      </c>
      <c r="Q11" s="75">
        <f>I11+L11+M11-P11</f>
        <v>3348.34</v>
      </c>
      <c r="R11" s="77"/>
      <c r="S11" s="78" t="s">
        <v>170</v>
      </c>
      <c r="U11" s="62"/>
      <c r="W11" s="61"/>
      <c r="X11" s="24"/>
    </row>
    <row r="12" spans="1:32" s="79" customFormat="1" ht="15" customHeight="1">
      <c r="A12" s="68">
        <v>69</v>
      </c>
      <c r="B12" s="70" t="s">
        <v>68</v>
      </c>
      <c r="C12" s="90" t="s">
        <v>183</v>
      </c>
      <c r="D12" s="70">
        <v>2700285994</v>
      </c>
      <c r="E12" s="69" t="s">
        <v>5</v>
      </c>
      <c r="F12" s="70"/>
      <c r="G12" s="72">
        <v>15</v>
      </c>
      <c r="H12" s="73">
        <v>120.84</v>
      </c>
      <c r="I12" s="74">
        <f>H12*G12</f>
        <v>1812.6000000000001</v>
      </c>
      <c r="J12" s="75">
        <f>ROUND((((I12)-VLOOKUP(I12,TARIFA,1))*VLOOKUP(I12,TARIFA,4))+VLOOKUP(I12,TARIFA,3),2)</f>
        <v>104.99</v>
      </c>
      <c r="K12" s="75">
        <f>ROUND((((I12-VLOOKUP(I12,TARIFA,1))*VLOOKUP(I12,TARIFA,4))*VLOOKUP(I12,SUBSIDIO,4))+VLOOKUP(I12,SUBSIDIO,3),2)</f>
        <v>188.7</v>
      </c>
      <c r="L12" s="75">
        <v>0</v>
      </c>
      <c r="M12" s="75">
        <v>0</v>
      </c>
      <c r="N12" s="75">
        <f>J12-K12</f>
        <v>-83.71</v>
      </c>
      <c r="O12" s="75">
        <v>0</v>
      </c>
      <c r="P12" s="75">
        <f>N12+O12</f>
        <v>-83.71</v>
      </c>
      <c r="Q12" s="75">
        <f>I12+L12+M12-P12</f>
        <v>1896.3100000000002</v>
      </c>
      <c r="R12" s="77"/>
      <c r="S12" s="62"/>
      <c r="T12" s="14"/>
      <c r="U12" s="62"/>
      <c r="V12" s="14"/>
      <c r="W12" s="61"/>
      <c r="X12" s="2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>
      <c r="A13" s="68">
        <v>9</v>
      </c>
      <c r="B13" s="70" t="s">
        <v>291</v>
      </c>
      <c r="C13" s="90" t="s">
        <v>294</v>
      </c>
      <c r="D13" s="70"/>
      <c r="E13" s="69" t="s">
        <v>295</v>
      </c>
      <c r="F13" s="70"/>
      <c r="G13" s="72">
        <v>15</v>
      </c>
      <c r="H13" s="73">
        <v>199.93</v>
      </c>
      <c r="I13" s="74">
        <f>H13*G13</f>
        <v>2998.9500000000003</v>
      </c>
      <c r="J13" s="75">
        <f>ROUND((((I13)-VLOOKUP(I13,TARIFA,1))*VLOOKUP(I13,TARIFA,4))+VLOOKUP(I13,TARIFA,3),2)</f>
        <v>222.2</v>
      </c>
      <c r="K13" s="75">
        <f>ROUND((((I13-VLOOKUP(I13,TARIFA,1))*VLOOKUP(I13,TARIFA,4))*VLOOKUP(I13,SUBSIDIO,4))+VLOOKUP(I13,SUBSIDIO,3),2)</f>
        <v>145.35</v>
      </c>
      <c r="L13" s="75"/>
      <c r="M13" s="75"/>
      <c r="N13" s="75">
        <f>J13-K13</f>
        <v>76.849999999999994</v>
      </c>
      <c r="O13" s="75">
        <v>0</v>
      </c>
      <c r="P13" s="75">
        <f>N13+O13</f>
        <v>76.849999999999994</v>
      </c>
      <c r="Q13" s="75">
        <f>I13+L13+M13-P13</f>
        <v>2922.1000000000004</v>
      </c>
      <c r="R13" s="77"/>
      <c r="S13" s="62"/>
      <c r="U13" s="62"/>
      <c r="W13" s="61"/>
      <c r="X13" s="24"/>
    </row>
    <row r="14" spans="1:32" s="79" customFormat="1" ht="15" customHeight="1">
      <c r="A14" s="68">
        <v>10</v>
      </c>
      <c r="B14" s="70" t="s">
        <v>257</v>
      </c>
      <c r="C14" s="90" t="s">
        <v>211</v>
      </c>
      <c r="D14" s="70">
        <v>2700286443</v>
      </c>
      <c r="E14" s="70" t="s">
        <v>272</v>
      </c>
      <c r="F14" s="70"/>
      <c r="G14" s="72">
        <v>15</v>
      </c>
      <c r="H14" s="73">
        <v>491.08</v>
      </c>
      <c r="I14" s="74">
        <f>H14*G14</f>
        <v>7366.2</v>
      </c>
      <c r="J14" s="75">
        <f>ROUND((((I14)-VLOOKUP(I14,TARIFA,1))*VLOOKUP(I14,TARIFA,4))+VLOOKUP(I14,TARIFA,3),2)</f>
        <v>1026.23</v>
      </c>
      <c r="K14" s="75">
        <f>ROUND((((I14-VLOOKUP(I14,TARIFA,1))*VLOOKUP(I14,TARIFA,4))*VLOOKUP(I14,SUBSIDIO,4))+VLOOKUP(I14,SUBSIDIO,3),2)</f>
        <v>0</v>
      </c>
      <c r="L14" s="75">
        <v>0</v>
      </c>
      <c r="M14" s="75">
        <v>0</v>
      </c>
      <c r="N14" s="75">
        <f>J14-K14</f>
        <v>1026.23</v>
      </c>
      <c r="O14" s="75">
        <v>0</v>
      </c>
      <c r="P14" s="75">
        <f>N14+O14</f>
        <v>1026.23</v>
      </c>
      <c r="Q14" s="75">
        <f>I14+L14+M14-P14</f>
        <v>6339.9699999999993</v>
      </c>
      <c r="R14" s="77"/>
      <c r="S14" s="78"/>
      <c r="U14" s="78"/>
      <c r="W14" s="80"/>
      <c r="X14" s="81"/>
    </row>
    <row r="15" spans="1:32" ht="15" customHeight="1">
      <c r="A15" s="68">
        <v>11</v>
      </c>
      <c r="B15" s="70" t="s">
        <v>75</v>
      </c>
      <c r="C15" s="90" t="s">
        <v>212</v>
      </c>
      <c r="D15" s="70">
        <v>2700285560</v>
      </c>
      <c r="E15" s="70" t="s">
        <v>6</v>
      </c>
      <c r="F15" s="70"/>
      <c r="G15" s="72">
        <v>15</v>
      </c>
      <c r="H15" s="73">
        <v>326.06</v>
      </c>
      <c r="I15" s="74">
        <f>H15*G15</f>
        <v>4890.8999999999996</v>
      </c>
      <c r="J15" s="75">
        <f>ROUND((((I15)-VLOOKUP(I15,TARIFA,1))*VLOOKUP(I15,TARIFA,4))+VLOOKUP(I15,TARIFA,3),2)</f>
        <v>503.95</v>
      </c>
      <c r="K15" s="75">
        <f>ROUND((((I15-VLOOKUP(I15,TARIFA,1))*VLOOKUP(I15,TARIFA,4))*VLOOKUP(I15,SUBSIDIO,4))+VLOOKUP(I15,SUBSIDIO,3),2)</f>
        <v>0</v>
      </c>
      <c r="L15" s="75">
        <v>0</v>
      </c>
      <c r="M15" s="75">
        <v>0</v>
      </c>
      <c r="N15" s="75">
        <f>J15-K15</f>
        <v>503.95</v>
      </c>
      <c r="O15" s="75">
        <v>0</v>
      </c>
      <c r="P15" s="75">
        <f>N15+O15</f>
        <v>503.95</v>
      </c>
      <c r="Q15" s="75">
        <f>I15+L15+M15-P15</f>
        <v>4386.95</v>
      </c>
      <c r="R15" s="77"/>
      <c r="S15" s="62"/>
      <c r="U15" s="62"/>
      <c r="W15" s="61"/>
      <c r="X15" s="24"/>
    </row>
    <row r="16" spans="1:32" ht="15" customHeight="1">
      <c r="A16" s="68">
        <v>51</v>
      </c>
      <c r="B16" s="70" t="s">
        <v>92</v>
      </c>
      <c r="C16" s="90" t="s">
        <v>213</v>
      </c>
      <c r="D16" s="70">
        <v>2700286095</v>
      </c>
      <c r="E16" s="70" t="s">
        <v>258</v>
      </c>
      <c r="F16" s="70"/>
      <c r="G16" s="72">
        <v>14</v>
      </c>
      <c r="H16" s="73">
        <v>127.12</v>
      </c>
      <c r="I16" s="74">
        <f>H16*G16</f>
        <v>1779.68</v>
      </c>
      <c r="J16" s="75">
        <f>ROUND((((I16)-VLOOKUP(I16,TARIFA,1))*VLOOKUP(I16,TARIFA,4))+VLOOKUP(I16,TARIFA,3),2)</f>
        <v>102.88</v>
      </c>
      <c r="K16" s="75">
        <f>ROUND((((I16-VLOOKUP(I16,TARIFA,1))*VLOOKUP(I16,TARIFA,4))*VLOOKUP(I16,SUBSIDIO,4))+VLOOKUP(I16,SUBSIDIO,3),2)</f>
        <v>188.7</v>
      </c>
      <c r="L16" s="75">
        <v>0</v>
      </c>
      <c r="M16" s="75">
        <v>0</v>
      </c>
      <c r="N16" s="75">
        <f>J16-K16</f>
        <v>-85.82</v>
      </c>
      <c r="O16" s="75">
        <v>0</v>
      </c>
      <c r="P16" s="75">
        <f>N16+O16</f>
        <v>-85.82</v>
      </c>
      <c r="Q16" s="75">
        <f>I16+L16+M16-P16</f>
        <v>1865.5</v>
      </c>
      <c r="R16" s="77"/>
      <c r="S16" s="62"/>
      <c r="U16" s="62"/>
      <c r="W16" s="61"/>
      <c r="X16" s="24"/>
    </row>
    <row r="17" spans="1:32" ht="15" customHeight="1">
      <c r="A17" s="68">
        <v>12</v>
      </c>
      <c r="B17" s="70" t="s">
        <v>140</v>
      </c>
      <c r="C17" s="90" t="s">
        <v>214</v>
      </c>
      <c r="D17" s="70">
        <v>2700285986</v>
      </c>
      <c r="E17" s="70" t="s">
        <v>84</v>
      </c>
      <c r="F17" s="70"/>
      <c r="G17" s="72">
        <v>15</v>
      </c>
      <c r="H17" s="73">
        <v>737.7</v>
      </c>
      <c r="I17" s="74">
        <f>H17*G17</f>
        <v>11065.5</v>
      </c>
      <c r="J17" s="75">
        <f>ROUND((((I17)-VLOOKUP(I17,TARIFA,1))*VLOOKUP(I17,TARIFA,4))+VLOOKUP(I17,TARIFA,3),2)</f>
        <v>1833.92</v>
      </c>
      <c r="K17" s="75">
        <f>ROUND((((I17-VLOOKUP(I17,TARIFA,1))*VLOOKUP(I17,TARIFA,4))*VLOOKUP(I17,SUBSIDIO,4))+VLOOKUP(I17,SUBSIDIO,3),2)</f>
        <v>0</v>
      </c>
      <c r="L17" s="75">
        <v>0</v>
      </c>
      <c r="M17" s="75">
        <v>0</v>
      </c>
      <c r="N17" s="75">
        <f>J17-K17</f>
        <v>1833.92</v>
      </c>
      <c r="O17" s="75">
        <v>0</v>
      </c>
      <c r="P17" s="75">
        <f>N17+O17</f>
        <v>1833.92</v>
      </c>
      <c r="Q17" s="75">
        <f>I17+L17+M17-P17</f>
        <v>9231.58</v>
      </c>
      <c r="R17" s="77"/>
      <c r="S17" s="62"/>
      <c r="U17" s="62"/>
      <c r="W17" s="61"/>
      <c r="X17" s="24"/>
    </row>
    <row r="18" spans="1:32" ht="15" customHeight="1">
      <c r="A18" s="68">
        <v>48</v>
      </c>
      <c r="B18" s="70" t="s">
        <v>65</v>
      </c>
      <c r="C18" s="90" t="s">
        <v>201</v>
      </c>
      <c r="D18" s="70">
        <v>2700249939</v>
      </c>
      <c r="E18" s="69" t="s">
        <v>129</v>
      </c>
      <c r="F18" s="70"/>
      <c r="G18" s="72">
        <v>15</v>
      </c>
      <c r="H18" s="73">
        <v>149.35</v>
      </c>
      <c r="I18" s="74">
        <f>H18*G18</f>
        <v>2240.25</v>
      </c>
      <c r="J18" s="75">
        <f>ROUND((((I18)-VLOOKUP(I18,TARIFA,1))*VLOOKUP(I18,TARIFA,4))+VLOOKUP(I18,TARIFA,3),2)</f>
        <v>139.66</v>
      </c>
      <c r="K18" s="75">
        <f>ROUND((((I18-VLOOKUP(I18,TARIFA,1))*VLOOKUP(I18,TARIFA,4))*VLOOKUP(I18,SUBSIDIO,4))+VLOOKUP(I18,SUBSIDIO,3),2)</f>
        <v>174.75</v>
      </c>
      <c r="L18" s="75">
        <v>0</v>
      </c>
      <c r="M18" s="75">
        <v>0</v>
      </c>
      <c r="N18" s="75">
        <f>J18-K18</f>
        <v>-35.090000000000003</v>
      </c>
      <c r="O18" s="75">
        <v>0</v>
      </c>
      <c r="P18" s="75">
        <f>N18+O18</f>
        <v>-35.090000000000003</v>
      </c>
      <c r="Q18" s="75">
        <f>I18+L18+M18-P18</f>
        <v>2275.34</v>
      </c>
      <c r="R18" s="77"/>
      <c r="S18" s="62"/>
      <c r="U18" s="62"/>
      <c r="W18" s="61"/>
      <c r="X18" s="24"/>
    </row>
    <row r="19" spans="1:32" s="79" customFormat="1" ht="15" customHeight="1">
      <c r="A19" s="68">
        <v>49</v>
      </c>
      <c r="B19" s="70" t="s">
        <v>76</v>
      </c>
      <c r="C19" s="90" t="s">
        <v>236</v>
      </c>
      <c r="D19" s="70">
        <v>2700285927</v>
      </c>
      <c r="E19" s="70" t="s">
        <v>60</v>
      </c>
      <c r="F19" s="70"/>
      <c r="G19" s="72">
        <v>15</v>
      </c>
      <c r="H19" s="73">
        <v>240.95</v>
      </c>
      <c r="I19" s="74">
        <v>3614.25</v>
      </c>
      <c r="J19" s="75">
        <v>289.14999999999998</v>
      </c>
      <c r="K19" s="75">
        <v>107.4</v>
      </c>
      <c r="L19" s="75">
        <v>0</v>
      </c>
      <c r="M19" s="75">
        <v>0</v>
      </c>
      <c r="N19" s="75">
        <v>181.74999999999997</v>
      </c>
      <c r="O19" s="75">
        <v>0</v>
      </c>
      <c r="P19" s="75">
        <v>181.74999999999997</v>
      </c>
      <c r="Q19" s="75">
        <v>3432.5</v>
      </c>
      <c r="R19" s="77"/>
      <c r="S19" s="62"/>
      <c r="T19" s="14"/>
      <c r="U19" s="62"/>
      <c r="V19" s="14"/>
      <c r="W19" s="61"/>
      <c r="X19" s="24"/>
      <c r="Y19" s="14"/>
      <c r="Z19" s="14"/>
      <c r="AA19" s="14"/>
      <c r="AB19" s="14"/>
      <c r="AC19" s="14"/>
      <c r="AD19" s="14"/>
      <c r="AE19" s="14"/>
      <c r="AF19" s="14"/>
    </row>
    <row r="20" spans="1:32" ht="15" customHeight="1">
      <c r="A20" s="68">
        <v>13</v>
      </c>
      <c r="B20" s="70" t="s">
        <v>141</v>
      </c>
      <c r="C20" s="90" t="s">
        <v>215</v>
      </c>
      <c r="D20" s="70">
        <v>2700286028</v>
      </c>
      <c r="E20" s="70" t="s">
        <v>142</v>
      </c>
      <c r="F20" s="70"/>
      <c r="G20" s="72">
        <v>15</v>
      </c>
      <c r="H20" s="73">
        <v>334.6</v>
      </c>
      <c r="I20" s="74">
        <f>H20*G20</f>
        <v>5019</v>
      </c>
      <c r="J20" s="75">
        <f>ROUND((((I20)-VLOOKUP(I20,TARIFA,1))*VLOOKUP(I20,TARIFA,4))+VLOOKUP(I20,TARIFA,3),2)</f>
        <v>526.91</v>
      </c>
      <c r="K20" s="75">
        <f>ROUND((((I20-VLOOKUP(I20,TARIFA,1))*VLOOKUP(I20,TARIFA,4))*VLOOKUP(I20,SUBSIDIO,4))+VLOOKUP(I20,SUBSIDIO,3),2)</f>
        <v>0</v>
      </c>
      <c r="L20" s="75">
        <v>0</v>
      </c>
      <c r="M20" s="75">
        <v>0</v>
      </c>
      <c r="N20" s="75">
        <f>J20-K20</f>
        <v>526.91</v>
      </c>
      <c r="O20" s="75">
        <v>0</v>
      </c>
      <c r="P20" s="75">
        <f>N20+O20</f>
        <v>526.91</v>
      </c>
      <c r="Q20" s="75">
        <f>I20+L20+M20-P20</f>
        <v>4492.09</v>
      </c>
      <c r="R20" s="77"/>
      <c r="S20" s="62"/>
      <c r="U20" s="62"/>
      <c r="W20" s="61"/>
      <c r="X20" s="24"/>
    </row>
    <row r="21" spans="1:32" s="79" customFormat="1" ht="15" customHeight="1">
      <c r="A21" s="68">
        <v>82</v>
      </c>
      <c r="B21" s="70" t="s">
        <v>127</v>
      </c>
      <c r="C21" s="90" t="s">
        <v>202</v>
      </c>
      <c r="D21" s="70">
        <v>2700283150</v>
      </c>
      <c r="E21" s="69" t="s">
        <v>128</v>
      </c>
      <c r="F21" s="70"/>
      <c r="G21" s="72">
        <v>15</v>
      </c>
      <c r="H21" s="73">
        <v>41.9</v>
      </c>
      <c r="I21" s="74">
        <f>H21*G21</f>
        <v>628.5</v>
      </c>
      <c r="J21" s="75">
        <f>ROUND((((I21)-VLOOKUP(I21,TARIFA,1))*VLOOKUP(I21,TARIFA,4))+VLOOKUP(I21,TARIFA,3),2)</f>
        <v>29.21</v>
      </c>
      <c r="K21" s="75">
        <f>ROUND((((I21-VLOOKUP(I21,TARIFA,1))*VLOOKUP(I21,TARIFA,4))*VLOOKUP(I21,SUBSIDIO,4))+VLOOKUP(I21,SUBSIDIO,3),2)</f>
        <v>200.85</v>
      </c>
      <c r="L21" s="75">
        <v>0</v>
      </c>
      <c r="M21" s="75">
        <v>0</v>
      </c>
      <c r="N21" s="75">
        <f>J21-K21</f>
        <v>-171.64</v>
      </c>
      <c r="O21" s="75">
        <v>0</v>
      </c>
      <c r="P21" s="75">
        <f>N21+O21</f>
        <v>-171.64</v>
      </c>
      <c r="Q21" s="75">
        <f>I21+L21+M21-P21</f>
        <v>800.14</v>
      </c>
      <c r="R21" s="77"/>
      <c r="S21" s="78"/>
      <c r="U21" s="78"/>
      <c r="W21" s="80"/>
      <c r="X21" s="81"/>
    </row>
    <row r="22" spans="1:32" s="79" customFormat="1" ht="15" customHeight="1">
      <c r="A22" s="68">
        <v>44</v>
      </c>
      <c r="B22" s="70" t="s">
        <v>73</v>
      </c>
      <c r="C22" s="90" t="s">
        <v>195</v>
      </c>
      <c r="D22" s="70">
        <v>2700247804</v>
      </c>
      <c r="E22" s="69" t="s">
        <v>64</v>
      </c>
      <c r="F22" s="70"/>
      <c r="G22" s="72">
        <v>15</v>
      </c>
      <c r="H22" s="73">
        <v>91.34</v>
      </c>
      <c r="I22" s="74">
        <f>H22*G22</f>
        <v>1370.1000000000001</v>
      </c>
      <c r="J22" s="75">
        <f>ROUND((((I22)-VLOOKUP(I22,TARIFA,1))*VLOOKUP(I22,TARIFA,4))+VLOOKUP(I22,TARIFA,3),2)</f>
        <v>76.67</v>
      </c>
      <c r="K22" s="75">
        <f>ROUND((((I22-VLOOKUP(I22,TARIFA,1))*VLOOKUP(I22,TARIFA,4))*VLOOKUP(I22,SUBSIDIO,4))+VLOOKUP(I22,SUBSIDIO,3),2)</f>
        <v>200.7</v>
      </c>
      <c r="L22" s="75">
        <v>0</v>
      </c>
      <c r="M22" s="75">
        <v>0</v>
      </c>
      <c r="N22" s="75">
        <f>J22-K22</f>
        <v>-124.02999999999999</v>
      </c>
      <c r="O22" s="75">
        <v>0</v>
      </c>
      <c r="P22" s="75">
        <f>N22+O22</f>
        <v>-124.02999999999999</v>
      </c>
      <c r="Q22" s="75">
        <f>I22+L22+M22-P22</f>
        <v>1494.13</v>
      </c>
      <c r="R22" s="77"/>
      <c r="S22" s="78"/>
      <c r="U22" s="78"/>
      <c r="W22" s="80"/>
      <c r="X22" s="81"/>
    </row>
    <row r="23" spans="1:32" ht="15" customHeight="1">
      <c r="A23" s="68">
        <v>14</v>
      </c>
      <c r="B23" s="70" t="s">
        <v>143</v>
      </c>
      <c r="C23" s="90" t="s">
        <v>216</v>
      </c>
      <c r="D23" s="70">
        <v>2700286109</v>
      </c>
      <c r="E23" s="70" t="s">
        <v>113</v>
      </c>
      <c r="F23" s="70"/>
      <c r="G23" s="72">
        <v>15</v>
      </c>
      <c r="H23" s="73">
        <v>140</v>
      </c>
      <c r="I23" s="74">
        <f>H23*G23</f>
        <v>2100</v>
      </c>
      <c r="J23" s="75">
        <f>ROUND((((I23)-VLOOKUP(I23,TARIFA,1))*VLOOKUP(I23,TARIFA,4))+VLOOKUP(I23,TARIFA,3),2)</f>
        <v>124.4</v>
      </c>
      <c r="K23" s="75">
        <f>ROUND((((I23-VLOOKUP(I23,TARIFA,1))*VLOOKUP(I23,TARIFA,4))*VLOOKUP(I23,SUBSIDIO,4))+VLOOKUP(I23,SUBSIDIO,3),2)</f>
        <v>188.7</v>
      </c>
      <c r="L23" s="75">
        <v>0</v>
      </c>
      <c r="M23" s="75">
        <v>0</v>
      </c>
      <c r="N23" s="75">
        <f>J23-K23</f>
        <v>-64.299999999999983</v>
      </c>
      <c r="O23" s="75">
        <v>0</v>
      </c>
      <c r="P23" s="75">
        <f>N23+O23</f>
        <v>-64.299999999999983</v>
      </c>
      <c r="Q23" s="75">
        <f>I23+L23+M23-P23</f>
        <v>2164.3000000000002</v>
      </c>
      <c r="R23" s="77"/>
      <c r="S23" s="78"/>
      <c r="U23" s="78"/>
      <c r="W23" s="80"/>
      <c r="X23" s="81"/>
    </row>
    <row r="24" spans="1:32">
      <c r="A24" s="68">
        <v>15</v>
      </c>
      <c r="B24" s="70" t="s">
        <v>144</v>
      </c>
      <c r="C24" s="90" t="s">
        <v>217</v>
      </c>
      <c r="D24" s="70">
        <v>2700285552</v>
      </c>
      <c r="E24" s="70" t="s">
        <v>147</v>
      </c>
      <c r="F24" s="70"/>
      <c r="G24" s="72">
        <v>15</v>
      </c>
      <c r="H24" s="73">
        <v>294.35000000000002</v>
      </c>
      <c r="I24" s="74">
        <f>H24*G24</f>
        <v>4415.25</v>
      </c>
      <c r="J24" s="75">
        <f>ROUND((((I24)-VLOOKUP(I24,TARIFA,1))*VLOOKUP(I24,TARIFA,4))+VLOOKUP(I24,TARIFA,3),2)</f>
        <v>418.72</v>
      </c>
      <c r="K24" s="75">
        <f>ROUND((((I24-VLOOKUP(I24,TARIFA,1))*VLOOKUP(I24,TARIFA,4))*VLOOKUP(I24,SUBSIDIO,4))+VLOOKUP(I24,SUBSIDIO,3),2)</f>
        <v>0</v>
      </c>
      <c r="L24" s="75">
        <v>0</v>
      </c>
      <c r="M24" s="75">
        <v>0</v>
      </c>
      <c r="N24" s="75">
        <f>J24-K24</f>
        <v>418.72</v>
      </c>
      <c r="O24" s="75">
        <v>0</v>
      </c>
      <c r="P24" s="75">
        <f>N24+O24</f>
        <v>418.72</v>
      </c>
      <c r="Q24" s="75">
        <f>I24+L24+M24-P24</f>
        <v>3996.5299999999997</v>
      </c>
      <c r="R24" s="77"/>
      <c r="S24" s="62"/>
      <c r="U24" s="62"/>
      <c r="W24" s="61"/>
      <c r="X24" s="24"/>
    </row>
    <row r="25" spans="1:32" ht="15" customHeight="1">
      <c r="A25" s="68">
        <v>16</v>
      </c>
      <c r="B25" s="70" t="s">
        <v>145</v>
      </c>
      <c r="C25" s="90" t="s">
        <v>240</v>
      </c>
      <c r="D25" s="70">
        <v>2700286702</v>
      </c>
      <c r="E25" s="70" t="s">
        <v>146</v>
      </c>
      <c r="F25" s="70"/>
      <c r="G25" s="72">
        <v>15</v>
      </c>
      <c r="H25" s="73">
        <v>491.08</v>
      </c>
      <c r="I25" s="74">
        <f>H25*G25</f>
        <v>7366.2</v>
      </c>
      <c r="J25" s="75">
        <f>ROUND((((I25)-VLOOKUP(I25,TARIFA,1))*VLOOKUP(I25,TARIFA,4))+VLOOKUP(I25,TARIFA,3),2)</f>
        <v>1026.23</v>
      </c>
      <c r="K25" s="75">
        <f>ROUND((((I25-VLOOKUP(I25,TARIFA,1))*VLOOKUP(I25,TARIFA,4))*VLOOKUP(I25,SUBSIDIO,4))+VLOOKUP(I25,SUBSIDIO,3),2)</f>
        <v>0</v>
      </c>
      <c r="L25" s="75">
        <v>0</v>
      </c>
      <c r="M25" s="75">
        <v>0</v>
      </c>
      <c r="N25" s="75">
        <f>J25-K25</f>
        <v>1026.23</v>
      </c>
      <c r="O25" s="75">
        <v>0</v>
      </c>
      <c r="P25" s="75">
        <f>N25+O25</f>
        <v>1026.23</v>
      </c>
      <c r="Q25" s="75">
        <f>I25+L25+M25-P25</f>
        <v>6339.9699999999993</v>
      </c>
      <c r="R25" s="77"/>
      <c r="S25" s="62"/>
      <c r="U25" s="62"/>
      <c r="W25" s="61"/>
      <c r="X25" s="24"/>
    </row>
    <row r="26" spans="1:32" s="79" customFormat="1" ht="15" customHeight="1">
      <c r="A26" s="68">
        <v>70</v>
      </c>
      <c r="B26" s="70" t="s">
        <v>71</v>
      </c>
      <c r="C26" s="90" t="s">
        <v>184</v>
      </c>
      <c r="D26" s="70">
        <v>2700285714</v>
      </c>
      <c r="E26" s="69" t="s">
        <v>61</v>
      </c>
      <c r="F26" s="70"/>
      <c r="G26" s="72">
        <v>14</v>
      </c>
      <c r="H26" s="73">
        <v>117.32</v>
      </c>
      <c r="I26" s="74">
        <f>H26*G26</f>
        <v>1642.48</v>
      </c>
      <c r="J26" s="75">
        <f>ROUND((((I26)-VLOOKUP(I26,TARIFA,1))*VLOOKUP(I26,TARIFA,4))+VLOOKUP(I26,TARIFA,3),2)</f>
        <v>94.1</v>
      </c>
      <c r="K26" s="75">
        <f>ROUND((((I26-VLOOKUP(I26,TARIFA,1))*VLOOKUP(I26,TARIFA,4))*VLOOKUP(I26,SUBSIDIO,4))+VLOOKUP(I26,SUBSIDIO,3),2)</f>
        <v>200.7</v>
      </c>
      <c r="L26" s="75">
        <v>0</v>
      </c>
      <c r="M26" s="75">
        <v>0</v>
      </c>
      <c r="N26" s="75">
        <f>J26-K26</f>
        <v>-106.6</v>
      </c>
      <c r="O26" s="75">
        <v>0</v>
      </c>
      <c r="P26" s="75">
        <f>N26+O26</f>
        <v>-106.6</v>
      </c>
      <c r="Q26" s="75">
        <f>I26+L26+M26-P26</f>
        <v>1749.08</v>
      </c>
      <c r="R26" s="77"/>
      <c r="S26" s="78"/>
      <c r="U26" s="78"/>
      <c r="W26" s="80"/>
      <c r="X26" s="81"/>
    </row>
    <row r="27" spans="1:32" ht="15" customHeight="1">
      <c r="A27" s="68">
        <v>77</v>
      </c>
      <c r="B27" s="70" t="s">
        <v>135</v>
      </c>
      <c r="C27" s="90" t="s">
        <v>190</v>
      </c>
      <c r="D27" s="70">
        <v>2700285579</v>
      </c>
      <c r="E27" s="70" t="s">
        <v>112</v>
      </c>
      <c r="F27" s="70"/>
      <c r="G27" s="72">
        <v>15</v>
      </c>
      <c r="H27" s="73">
        <v>91.79</v>
      </c>
      <c r="I27" s="74">
        <f>H27*G27</f>
        <v>1376.8500000000001</v>
      </c>
      <c r="J27" s="75">
        <f>ROUND((((I27)-VLOOKUP(I27,TARIFA,1))*VLOOKUP(I27,TARIFA,4))+VLOOKUP(I27,TARIFA,3),2)</f>
        <v>77.099999999999994</v>
      </c>
      <c r="K27" s="75">
        <f>ROUND((((I27-VLOOKUP(I27,TARIFA,1))*VLOOKUP(I27,TARIFA,4))*VLOOKUP(I27,SUBSIDIO,4))+VLOOKUP(I27,SUBSIDIO,3),2)</f>
        <v>200.7</v>
      </c>
      <c r="L27" s="75">
        <v>0</v>
      </c>
      <c r="M27" s="75">
        <v>0</v>
      </c>
      <c r="N27" s="75">
        <f>J27-K27</f>
        <v>-123.6</v>
      </c>
      <c r="O27" s="75">
        <v>0</v>
      </c>
      <c r="P27" s="75">
        <f>N27+O27</f>
        <v>-123.6</v>
      </c>
      <c r="Q27" s="75">
        <f>I27+L27+M27-P27</f>
        <v>1500.45</v>
      </c>
      <c r="R27" s="77"/>
      <c r="S27" s="62"/>
      <c r="U27" s="62"/>
      <c r="W27" s="61"/>
      <c r="X27" s="24"/>
    </row>
    <row r="28" spans="1:32" ht="15" customHeight="1">
      <c r="A28" s="68">
        <v>84</v>
      </c>
      <c r="B28" s="70" t="s">
        <v>114</v>
      </c>
      <c r="C28" s="90" t="s">
        <v>204</v>
      </c>
      <c r="D28" s="70">
        <v>2700279439</v>
      </c>
      <c r="E28" s="70" t="s">
        <v>130</v>
      </c>
      <c r="F28" s="70"/>
      <c r="G28" s="72">
        <v>15</v>
      </c>
      <c r="H28" s="73">
        <v>120.39</v>
      </c>
      <c r="I28" s="74">
        <f>H28*G28</f>
        <v>1805.85</v>
      </c>
      <c r="J28" s="75">
        <f>ROUND((((I28)-VLOOKUP(I28,TARIFA,1))*VLOOKUP(I28,TARIFA,4))+VLOOKUP(I28,TARIFA,3),2)</f>
        <v>104.56</v>
      </c>
      <c r="K28" s="75">
        <f>ROUND((((I28-VLOOKUP(I28,TARIFA,1))*VLOOKUP(I28,TARIFA,4))*VLOOKUP(I28,SUBSIDIO,4))+VLOOKUP(I28,SUBSIDIO,3),2)</f>
        <v>188.7</v>
      </c>
      <c r="L28" s="75">
        <v>0</v>
      </c>
      <c r="M28" s="75">
        <v>0</v>
      </c>
      <c r="N28" s="75">
        <f>J28-K28</f>
        <v>-84.139999999999986</v>
      </c>
      <c r="O28" s="75">
        <v>0</v>
      </c>
      <c r="P28" s="75">
        <f>N28+O28</f>
        <v>-84.139999999999986</v>
      </c>
      <c r="Q28" s="75">
        <f>I28+L28+M28-P28</f>
        <v>1889.9899999999998</v>
      </c>
      <c r="R28" s="77"/>
      <c r="S28" s="63"/>
      <c r="T28" s="12"/>
      <c r="U28" s="63"/>
      <c r="V28" s="12"/>
      <c r="W28" s="64"/>
      <c r="X28" s="55"/>
      <c r="Y28" s="12"/>
      <c r="Z28" s="12"/>
      <c r="AA28" s="12"/>
      <c r="AB28" s="12"/>
      <c r="AC28" s="12"/>
      <c r="AD28" s="12"/>
      <c r="AE28" s="12"/>
      <c r="AF28" s="12"/>
    </row>
    <row r="29" spans="1:32" ht="15" customHeight="1">
      <c r="A29" s="68">
        <v>52</v>
      </c>
      <c r="B29" s="70" t="s">
        <v>259</v>
      </c>
      <c r="C29" s="90" t="s">
        <v>265</v>
      </c>
      <c r="D29" s="70">
        <v>2700290440</v>
      </c>
      <c r="E29" s="70" t="s">
        <v>260</v>
      </c>
      <c r="F29" s="70"/>
      <c r="G29" s="72">
        <v>15</v>
      </c>
      <c r="H29" s="73">
        <v>115</v>
      </c>
      <c r="I29" s="74">
        <f>H29*G29</f>
        <v>1725</v>
      </c>
      <c r="J29" s="75">
        <f>ROUND((((I29)-VLOOKUP(I29,TARIFA,1))*VLOOKUP(I29,TARIFA,4))+VLOOKUP(I29,TARIFA,3),2)</f>
        <v>99.38</v>
      </c>
      <c r="K29" s="75">
        <f>ROUND((((I29-VLOOKUP(I29,TARIFA,1))*VLOOKUP(I29,TARIFA,4))*VLOOKUP(I29,SUBSIDIO,4))+VLOOKUP(I29,SUBSIDIO,3),2)</f>
        <v>193.8</v>
      </c>
      <c r="L29" s="75"/>
      <c r="M29" s="75">
        <v>0</v>
      </c>
      <c r="N29" s="75">
        <f>J29-K29</f>
        <v>-94.420000000000016</v>
      </c>
      <c r="O29" s="75">
        <v>0</v>
      </c>
      <c r="P29" s="75">
        <f>N29+O29</f>
        <v>-94.420000000000016</v>
      </c>
      <c r="Q29" s="75">
        <f>I29+L29+M29-P29</f>
        <v>1819.42</v>
      </c>
      <c r="R29" s="77"/>
      <c r="S29" s="62"/>
      <c r="U29" s="62"/>
      <c r="W29" s="61"/>
      <c r="X29" s="24"/>
    </row>
    <row r="30" spans="1:32" s="79" customFormat="1" ht="15" customHeight="1">
      <c r="A30" s="68">
        <v>17</v>
      </c>
      <c r="B30" s="70" t="s">
        <v>69</v>
      </c>
      <c r="C30" s="90" t="s">
        <v>172</v>
      </c>
      <c r="D30" s="70">
        <v>2700250066</v>
      </c>
      <c r="E30" s="69" t="s">
        <v>62</v>
      </c>
      <c r="F30" s="70"/>
      <c r="G30" s="72">
        <v>15</v>
      </c>
      <c r="H30" s="73">
        <v>251.58</v>
      </c>
      <c r="I30" s="74">
        <f>H30*G30</f>
        <v>3773.7000000000003</v>
      </c>
      <c r="J30" s="75">
        <f>ROUND((((I30)-VLOOKUP(I30,TARIFA,1))*VLOOKUP(I30,TARIFA,4))+VLOOKUP(I30,TARIFA,3),2)</f>
        <v>312.88</v>
      </c>
      <c r="K30" s="75">
        <f>ROUND((((I30-VLOOKUP(I30,TARIFA,1))*VLOOKUP(I30,TARIFA,4))*VLOOKUP(I30,SUBSIDIO,4))+VLOOKUP(I30,SUBSIDIO,3),2)</f>
        <v>0</v>
      </c>
      <c r="L30" s="75">
        <v>0</v>
      </c>
      <c r="M30" s="75">
        <v>0</v>
      </c>
      <c r="N30" s="75">
        <f>J30-K30</f>
        <v>312.88</v>
      </c>
      <c r="O30" s="75">
        <v>0</v>
      </c>
      <c r="P30" s="75">
        <f>N30+O30</f>
        <v>312.88</v>
      </c>
      <c r="Q30" s="75">
        <f>I30+L30+M30-P30</f>
        <v>3460.82</v>
      </c>
      <c r="R30" s="77"/>
      <c r="S30" s="78"/>
      <c r="U30" s="78"/>
      <c r="W30" s="80"/>
      <c r="X30" s="81"/>
    </row>
    <row r="31" spans="1:32" s="79" customFormat="1" ht="15" customHeight="1">
      <c r="A31" s="68">
        <v>18</v>
      </c>
      <c r="B31" s="70" t="s">
        <v>74</v>
      </c>
      <c r="C31" s="90" t="s">
        <v>268</v>
      </c>
      <c r="D31" s="70">
        <v>2700221414</v>
      </c>
      <c r="E31" s="70" t="s">
        <v>59</v>
      </c>
      <c r="F31" s="70"/>
      <c r="G31" s="72">
        <v>15</v>
      </c>
      <c r="H31" s="73">
        <v>224.15</v>
      </c>
      <c r="I31" s="74">
        <f>H31*G31</f>
        <v>3362.25</v>
      </c>
      <c r="J31" s="75">
        <f>ROUND((((I31)-VLOOKUP(I31,TARIFA,1))*VLOOKUP(I31,TARIFA,4))+VLOOKUP(I31,TARIFA,3),2)</f>
        <v>261.73</v>
      </c>
      <c r="K31" s="75">
        <f>ROUND((((I31-VLOOKUP(I31,TARIFA,1))*VLOOKUP(I31,TARIFA,4))*VLOOKUP(I31,SUBSIDIO,4))+VLOOKUP(I31,SUBSIDIO,3),2)</f>
        <v>125.1</v>
      </c>
      <c r="L31" s="75">
        <v>0</v>
      </c>
      <c r="M31" s="75">
        <v>0</v>
      </c>
      <c r="N31" s="75">
        <f>J31-K31</f>
        <v>136.63000000000002</v>
      </c>
      <c r="O31" s="75">
        <v>0</v>
      </c>
      <c r="P31" s="75">
        <f>N31+O31</f>
        <v>136.63000000000002</v>
      </c>
      <c r="Q31" s="75">
        <f>I31+L31+M31-P31</f>
        <v>3225.62</v>
      </c>
      <c r="R31" s="77"/>
      <c r="S31" s="78"/>
      <c r="U31" s="78"/>
      <c r="W31" s="80"/>
      <c r="X31" s="81"/>
    </row>
    <row r="32" spans="1:32" s="82" customFormat="1" ht="15" customHeight="1">
      <c r="A32" s="68">
        <v>19</v>
      </c>
      <c r="B32" s="70" t="s">
        <v>81</v>
      </c>
      <c r="C32" s="90" t="s">
        <v>218</v>
      </c>
      <c r="D32" s="70">
        <v>2700285641</v>
      </c>
      <c r="E32" s="70" t="s">
        <v>2</v>
      </c>
      <c r="F32" s="70"/>
      <c r="G32" s="72">
        <v>15</v>
      </c>
      <c r="H32" s="73">
        <v>291.86</v>
      </c>
      <c r="I32" s="74">
        <f>H32*G32</f>
        <v>4377.9000000000005</v>
      </c>
      <c r="J32" s="75">
        <f>ROUND((((I32)-VLOOKUP(I32,TARIFA,1))*VLOOKUP(I32,TARIFA,4))+VLOOKUP(I32,TARIFA,3),2)</f>
        <v>412.03</v>
      </c>
      <c r="K32" s="75">
        <f>ROUND((((I32-VLOOKUP(I32,TARIFA,1))*VLOOKUP(I32,TARIFA,4))*VLOOKUP(I32,SUBSIDIO,4))+VLOOKUP(I32,SUBSIDIO,3),2)</f>
        <v>0</v>
      </c>
      <c r="L32" s="75">
        <v>0</v>
      </c>
      <c r="M32" s="75">
        <v>0</v>
      </c>
      <c r="N32" s="75">
        <f>J32-K32</f>
        <v>412.03</v>
      </c>
      <c r="O32" s="75">
        <v>0</v>
      </c>
      <c r="P32" s="75">
        <f>N32+O32</f>
        <v>412.03</v>
      </c>
      <c r="Q32" s="75">
        <f>I32+L32+M32-P32</f>
        <v>3965.8700000000008</v>
      </c>
      <c r="R32" s="77"/>
      <c r="S32" s="62"/>
      <c r="T32" s="14"/>
      <c r="U32" s="62"/>
      <c r="V32" s="14"/>
      <c r="W32" s="61"/>
      <c r="X32" s="24"/>
      <c r="Y32" s="14"/>
      <c r="Z32" s="14"/>
      <c r="AA32" s="14"/>
      <c r="AB32" s="14"/>
      <c r="AC32" s="14"/>
      <c r="AD32" s="14"/>
      <c r="AE32" s="14"/>
      <c r="AF32" s="14"/>
    </row>
    <row r="33" spans="1:32" s="82" customFormat="1" ht="15" customHeight="1">
      <c r="A33" s="68">
        <v>1</v>
      </c>
      <c r="B33" s="70" t="s">
        <v>98</v>
      </c>
      <c r="C33" s="90" t="s">
        <v>205</v>
      </c>
      <c r="D33" s="70">
        <v>2700285676</v>
      </c>
      <c r="E33" s="69" t="s">
        <v>99</v>
      </c>
      <c r="F33" s="70"/>
      <c r="G33" s="72">
        <v>15</v>
      </c>
      <c r="H33" s="73">
        <v>107.72</v>
      </c>
      <c r="I33" s="74">
        <f>H33*G33</f>
        <v>1615.8</v>
      </c>
      <c r="J33" s="75">
        <f>ROUND((((I33)-VLOOKUP(I33,TARIFA,1))*VLOOKUP(I33,TARIFA,4))+VLOOKUP(I33,TARIFA,3),2)</f>
        <v>92.39</v>
      </c>
      <c r="K33" s="75">
        <f>ROUND((((I33-VLOOKUP(I33,TARIFA,1))*VLOOKUP(I33,TARIFA,4))*VLOOKUP(I33,SUBSIDIO,4))+VLOOKUP(I33,SUBSIDIO,3),2)</f>
        <v>200.7</v>
      </c>
      <c r="L33" s="75">
        <v>0</v>
      </c>
      <c r="M33" s="75">
        <v>0</v>
      </c>
      <c r="N33" s="75">
        <f>J33-K33</f>
        <v>-108.30999999999999</v>
      </c>
      <c r="O33" s="75">
        <v>0</v>
      </c>
      <c r="P33" s="75">
        <f>N33+O33</f>
        <v>-108.30999999999999</v>
      </c>
      <c r="Q33" s="75">
        <f>I33+L33+M33-P33</f>
        <v>1724.11</v>
      </c>
      <c r="R33" s="77"/>
      <c r="S33" s="78"/>
      <c r="T33" s="79"/>
      <c r="U33" s="78"/>
      <c r="V33" s="79"/>
      <c r="W33" s="80"/>
      <c r="X33" s="81"/>
      <c r="Y33" s="79"/>
      <c r="Z33" s="79"/>
      <c r="AA33" s="79"/>
      <c r="AB33" s="79"/>
      <c r="AC33" s="79"/>
      <c r="AD33" s="79"/>
      <c r="AE33" s="79"/>
      <c r="AF33" s="79"/>
    </row>
    <row r="34" spans="1:32" ht="15" customHeight="1">
      <c r="A34" s="68">
        <v>20</v>
      </c>
      <c r="B34" s="70" t="s">
        <v>148</v>
      </c>
      <c r="C34" s="90" t="s">
        <v>219</v>
      </c>
      <c r="D34" s="70">
        <v>2700286184</v>
      </c>
      <c r="E34" s="69" t="s">
        <v>149</v>
      </c>
      <c r="F34" s="70"/>
      <c r="G34" s="72">
        <v>15</v>
      </c>
      <c r="H34" s="73">
        <v>200</v>
      </c>
      <c r="I34" s="74">
        <f>H34*G34</f>
        <v>3000</v>
      </c>
      <c r="J34" s="75">
        <f>ROUND((((I34)-VLOOKUP(I34,TARIFA,1))*VLOOKUP(I34,TARIFA,4))+VLOOKUP(I34,TARIFA,3),2)</f>
        <v>222.32</v>
      </c>
      <c r="K34" s="75">
        <f>ROUND((((I34-VLOOKUP(I34,TARIFA,1))*VLOOKUP(I34,TARIFA,4))*VLOOKUP(I34,SUBSIDIO,4))+VLOOKUP(I34,SUBSIDIO,3),2)</f>
        <v>145.35</v>
      </c>
      <c r="L34" s="75">
        <v>0</v>
      </c>
      <c r="M34" s="75">
        <v>0</v>
      </c>
      <c r="N34" s="75">
        <f>J34-K34</f>
        <v>76.97</v>
      </c>
      <c r="O34" s="75">
        <v>0</v>
      </c>
      <c r="P34" s="75">
        <f>N34+O34</f>
        <v>76.97</v>
      </c>
      <c r="Q34" s="75">
        <f>I34+L34+M34-P34</f>
        <v>2923.03</v>
      </c>
      <c r="R34" s="77"/>
      <c r="S34" s="79"/>
      <c r="U34" s="79"/>
      <c r="W34" s="79"/>
      <c r="X34" s="79"/>
    </row>
    <row r="35" spans="1:32" ht="15" customHeight="1">
      <c r="A35" s="68">
        <v>2</v>
      </c>
      <c r="B35" s="70" t="s">
        <v>102</v>
      </c>
      <c r="C35" s="90" t="s">
        <v>203</v>
      </c>
      <c r="D35" s="70">
        <v>2700285765</v>
      </c>
      <c r="E35" s="70" t="s">
        <v>169</v>
      </c>
      <c r="F35" s="70"/>
      <c r="G35" s="72">
        <v>15</v>
      </c>
      <c r="H35" s="73">
        <v>107.72</v>
      </c>
      <c r="I35" s="74">
        <f>H35*G35</f>
        <v>1615.8</v>
      </c>
      <c r="J35" s="75">
        <f>ROUND((((I35)-VLOOKUP(I35,TARIFA,1))*VLOOKUP(I35,TARIFA,4))+VLOOKUP(I35,TARIFA,3),2)</f>
        <v>92.39</v>
      </c>
      <c r="K35" s="75">
        <f>ROUND((((I35-VLOOKUP(I35,TARIFA,1))*VLOOKUP(I35,TARIFA,4))*VLOOKUP(I35,SUBSIDIO,4))+VLOOKUP(I35,SUBSIDIO,3),2)</f>
        <v>200.7</v>
      </c>
      <c r="L35" s="75">
        <v>0</v>
      </c>
      <c r="M35" s="75">
        <v>0</v>
      </c>
      <c r="N35" s="75">
        <f>J35-K35</f>
        <v>-108.30999999999999</v>
      </c>
      <c r="O35" s="75">
        <v>0</v>
      </c>
      <c r="P35" s="75">
        <f>N35+O35</f>
        <v>-108.30999999999999</v>
      </c>
      <c r="Q35" s="75">
        <f>I35+L35+M35-P35</f>
        <v>1724.11</v>
      </c>
      <c r="R35" s="77"/>
      <c r="S35" s="62"/>
      <c r="U35" s="62"/>
      <c r="W35" s="61"/>
      <c r="X35" s="24"/>
    </row>
    <row r="36" spans="1:32" s="12" customFormat="1" ht="15" customHeight="1">
      <c r="A36" s="68">
        <v>85</v>
      </c>
      <c r="B36" s="70" t="s">
        <v>150</v>
      </c>
      <c r="C36" s="90" t="s">
        <v>220</v>
      </c>
      <c r="D36" s="70">
        <v>2700285757</v>
      </c>
      <c r="E36" s="70" t="s">
        <v>250</v>
      </c>
      <c r="F36" s="70"/>
      <c r="G36" s="72">
        <v>15</v>
      </c>
      <c r="H36" s="73">
        <v>365.4</v>
      </c>
      <c r="I36" s="74">
        <f>H36*G36</f>
        <v>5481</v>
      </c>
      <c r="J36" s="75">
        <f>ROUND((((I36)-VLOOKUP(I36,TARIFA,1))*VLOOKUP(I36,TARIFA,4))+VLOOKUP(I36,TARIFA,3),2)</f>
        <v>623.54999999999995</v>
      </c>
      <c r="K36" s="75">
        <f>ROUND((((I36-VLOOKUP(I36,TARIFA,1))*VLOOKUP(I36,TARIFA,4))*VLOOKUP(I36,SUBSIDIO,4))+VLOOKUP(I36,SUBSIDIO,3),2)</f>
        <v>0</v>
      </c>
      <c r="L36" s="75">
        <v>0</v>
      </c>
      <c r="M36" s="75">
        <v>0</v>
      </c>
      <c r="N36" s="75">
        <f>J36-K36</f>
        <v>623.54999999999995</v>
      </c>
      <c r="O36" s="75">
        <v>0</v>
      </c>
      <c r="P36" s="75">
        <f>N36+O36</f>
        <v>623.54999999999995</v>
      </c>
      <c r="Q36" s="75">
        <f>I36+L36+M36-P36</f>
        <v>4857.45</v>
      </c>
      <c r="R36" s="77"/>
      <c r="S36" s="63"/>
      <c r="U36" s="63"/>
      <c r="W36" s="64"/>
      <c r="X36" s="55"/>
    </row>
    <row r="37" spans="1:32" s="79" customFormat="1" ht="15" customHeight="1">
      <c r="A37" s="68">
        <v>21</v>
      </c>
      <c r="B37" s="70" t="s">
        <v>276</v>
      </c>
      <c r="C37" s="90" t="s">
        <v>281</v>
      </c>
      <c r="D37" s="70">
        <v>2700291722</v>
      </c>
      <c r="E37" s="70" t="s">
        <v>275</v>
      </c>
      <c r="F37" s="70"/>
      <c r="G37" s="72">
        <v>15</v>
      </c>
      <c r="H37" s="73">
        <v>127.12</v>
      </c>
      <c r="I37" s="74">
        <f>H37*G37</f>
        <v>1906.8000000000002</v>
      </c>
      <c r="J37" s="75">
        <f>ROUND((((I37)-VLOOKUP(I37,TARIFA,1))*VLOOKUP(I37,TARIFA,4))+VLOOKUP(I37,TARIFA,3),2)</f>
        <v>111.02</v>
      </c>
      <c r="K37" s="75">
        <f>ROUND((((I37-VLOOKUP(I37,TARIFA,1))*VLOOKUP(I37,TARIFA,4))*VLOOKUP(I37,SUBSIDIO,4))+VLOOKUP(I37,SUBSIDIO,3),2)</f>
        <v>188.7</v>
      </c>
      <c r="L37" s="75"/>
      <c r="M37" s="75">
        <v>0</v>
      </c>
      <c r="N37" s="75">
        <f>J37-K37</f>
        <v>-77.679999999999993</v>
      </c>
      <c r="O37" s="75">
        <v>0</v>
      </c>
      <c r="P37" s="75">
        <f>N37+O37</f>
        <v>-77.679999999999993</v>
      </c>
      <c r="Q37" s="75">
        <f>I37+L37+M37-P37</f>
        <v>1984.4800000000002</v>
      </c>
      <c r="R37" s="77"/>
      <c r="S37" s="78"/>
      <c r="U37" s="78"/>
      <c r="W37" s="80"/>
      <c r="X37" s="81"/>
    </row>
    <row r="38" spans="1:32" ht="15" customHeight="1">
      <c r="A38" s="68">
        <v>22</v>
      </c>
      <c r="B38" s="70" t="s">
        <v>151</v>
      </c>
      <c r="C38" s="90" t="s">
        <v>221</v>
      </c>
      <c r="D38" s="70">
        <v>2700285587</v>
      </c>
      <c r="E38" s="70" t="s">
        <v>152</v>
      </c>
      <c r="F38" s="70"/>
      <c r="G38" s="72">
        <v>15</v>
      </c>
      <c r="H38" s="73">
        <v>140</v>
      </c>
      <c r="I38" s="74">
        <f>H38*G38</f>
        <v>2100</v>
      </c>
      <c r="J38" s="75">
        <f>ROUND((((I38)-VLOOKUP(I38,TARIFA,1))*VLOOKUP(I38,TARIFA,4))+VLOOKUP(I38,TARIFA,3),2)</f>
        <v>124.4</v>
      </c>
      <c r="K38" s="75">
        <f>ROUND((((I38-VLOOKUP(I38,TARIFA,1))*VLOOKUP(I38,TARIFA,4))*VLOOKUP(I38,SUBSIDIO,4))+VLOOKUP(I38,SUBSIDIO,3),2)</f>
        <v>188.7</v>
      </c>
      <c r="L38" s="75">
        <v>0</v>
      </c>
      <c r="M38" s="75">
        <v>0</v>
      </c>
      <c r="N38" s="75">
        <f>J38-K38</f>
        <v>-64.299999999999983</v>
      </c>
      <c r="O38" s="75">
        <v>0</v>
      </c>
      <c r="P38" s="75">
        <f>N38+O38</f>
        <v>-64.299999999999983</v>
      </c>
      <c r="Q38" s="75">
        <f>I38+L38+M38-P38</f>
        <v>2164.3000000000002</v>
      </c>
      <c r="R38" s="77"/>
      <c r="S38" s="62"/>
      <c r="U38" s="62"/>
      <c r="W38" s="61"/>
      <c r="X38" s="24"/>
    </row>
    <row r="39" spans="1:32" ht="15" customHeight="1">
      <c r="A39" s="68">
        <v>23</v>
      </c>
      <c r="B39" s="70" t="s">
        <v>91</v>
      </c>
      <c r="C39" s="90" t="s">
        <v>222</v>
      </c>
      <c r="D39" s="70">
        <v>2700266604</v>
      </c>
      <c r="E39" s="69" t="s">
        <v>61</v>
      </c>
      <c r="F39" s="71"/>
      <c r="G39" s="72">
        <v>15</v>
      </c>
      <c r="H39" s="73">
        <v>127.12</v>
      </c>
      <c r="I39" s="74">
        <f>H39*G39</f>
        <v>1906.8000000000002</v>
      </c>
      <c r="J39" s="75">
        <f>ROUND((((I39)-VLOOKUP(I39,TARIFA,1))*VLOOKUP(I39,TARIFA,4))+VLOOKUP(I39,TARIFA,3),2)</f>
        <v>111.02</v>
      </c>
      <c r="K39" s="75">
        <f>ROUND((((I39-VLOOKUP(I39,TARIFA,1))*VLOOKUP(I39,TARIFA,4))*VLOOKUP(I39,SUBSIDIO,4))+VLOOKUP(I39,SUBSIDIO,3),2)</f>
        <v>188.7</v>
      </c>
      <c r="L39" s="75">
        <v>0</v>
      </c>
      <c r="M39" s="75">
        <v>0</v>
      </c>
      <c r="N39" s="75">
        <f>J39-K39</f>
        <v>-77.679999999999993</v>
      </c>
      <c r="O39" s="75">
        <v>0</v>
      </c>
      <c r="P39" s="75">
        <f>N39+O39</f>
        <v>-77.679999999999993</v>
      </c>
      <c r="Q39" s="75">
        <f>I39+L39+M39-P39</f>
        <v>1984.4800000000002</v>
      </c>
      <c r="R39" s="77"/>
      <c r="S39" s="62"/>
      <c r="U39" s="62"/>
      <c r="W39" s="61"/>
      <c r="X39" s="24"/>
    </row>
    <row r="40" spans="1:32" ht="15" customHeight="1">
      <c r="A40" s="68">
        <v>45</v>
      </c>
      <c r="B40" s="70" t="s">
        <v>115</v>
      </c>
      <c r="C40" s="90" t="s">
        <v>196</v>
      </c>
      <c r="D40" s="70">
        <v>2700279307</v>
      </c>
      <c r="E40" s="69" t="s">
        <v>103</v>
      </c>
      <c r="F40" s="70"/>
      <c r="G40" s="72">
        <v>15</v>
      </c>
      <c r="H40" s="73">
        <v>110.57</v>
      </c>
      <c r="I40" s="74">
        <f>H40*G40</f>
        <v>1658.55</v>
      </c>
      <c r="J40" s="75">
        <f>ROUND((((I40)-VLOOKUP(I40,TARIFA,1))*VLOOKUP(I40,TARIFA,4))+VLOOKUP(I40,TARIFA,3),2)</f>
        <v>95.13</v>
      </c>
      <c r="K40" s="75">
        <f>ROUND((((I40-VLOOKUP(I40,TARIFA,1))*VLOOKUP(I40,TARIFA,4))*VLOOKUP(I40,SUBSIDIO,4))+VLOOKUP(I40,SUBSIDIO,3),2)</f>
        <v>200.7</v>
      </c>
      <c r="L40" s="75">
        <v>0</v>
      </c>
      <c r="M40" s="75">
        <v>0</v>
      </c>
      <c r="N40" s="75">
        <f>J40-K40</f>
        <v>-105.57</v>
      </c>
      <c r="O40" s="75">
        <v>0</v>
      </c>
      <c r="P40" s="75">
        <f>N40+O40</f>
        <v>-105.57</v>
      </c>
      <c r="Q40" s="75">
        <f>I40+L40+M40-P40</f>
        <v>1764.12</v>
      </c>
      <c r="R40" s="77"/>
      <c r="S40" s="62"/>
      <c r="U40" s="62"/>
      <c r="W40" s="61"/>
      <c r="X40" s="24"/>
    </row>
    <row r="41" spans="1:32" s="12" customFormat="1" ht="15" customHeight="1">
      <c r="A41" s="68">
        <v>53</v>
      </c>
      <c r="B41" s="70" t="s">
        <v>244</v>
      </c>
      <c r="C41" s="90" t="s">
        <v>246</v>
      </c>
      <c r="D41" s="70">
        <v>2700288438</v>
      </c>
      <c r="E41" s="69" t="s">
        <v>245</v>
      </c>
      <c r="F41" s="70"/>
      <c r="G41" s="72">
        <v>15</v>
      </c>
      <c r="H41" s="73">
        <v>128.19</v>
      </c>
      <c r="I41" s="74">
        <f>H41*G41</f>
        <v>1922.85</v>
      </c>
      <c r="J41" s="75">
        <f>ROUND((((I41)-VLOOKUP(I41,TARIFA,1))*VLOOKUP(I41,TARIFA,4))+VLOOKUP(I41,TARIFA,3),2)</f>
        <v>112.04</v>
      </c>
      <c r="K41" s="75">
        <f>ROUND((((I41-VLOOKUP(I41,TARIFA,1))*VLOOKUP(I41,TARIFA,4))*VLOOKUP(I41,SUBSIDIO,4))+VLOOKUP(I41,SUBSIDIO,3),2)</f>
        <v>188.7</v>
      </c>
      <c r="L41" s="75">
        <v>0</v>
      </c>
      <c r="M41" s="75">
        <v>0</v>
      </c>
      <c r="N41" s="75">
        <f>J41-K41</f>
        <v>-76.659999999999982</v>
      </c>
      <c r="O41" s="75">
        <v>0</v>
      </c>
      <c r="P41" s="75">
        <f>N41+O41</f>
        <v>-76.659999999999982</v>
      </c>
      <c r="Q41" s="75">
        <f>I41+L41+M41-P41</f>
        <v>1999.51</v>
      </c>
      <c r="R41" s="77"/>
      <c r="S41" s="78"/>
      <c r="T41" s="79"/>
      <c r="U41" s="78"/>
      <c r="V41" s="79"/>
      <c r="W41" s="80"/>
      <c r="X41" s="81"/>
      <c r="Y41" s="79"/>
      <c r="Z41" s="79"/>
      <c r="AA41" s="79"/>
      <c r="AB41" s="79"/>
      <c r="AC41" s="79"/>
      <c r="AD41" s="79"/>
      <c r="AE41" s="79"/>
      <c r="AF41" s="79"/>
    </row>
    <row r="42" spans="1:32" ht="15" customHeight="1">
      <c r="A42" s="68">
        <v>24</v>
      </c>
      <c r="B42" s="70" t="s">
        <v>253</v>
      </c>
      <c r="C42" s="90" t="s">
        <v>269</v>
      </c>
      <c r="D42" s="70">
        <v>2700289906</v>
      </c>
      <c r="E42" s="69" t="s">
        <v>296</v>
      </c>
      <c r="F42" s="70"/>
      <c r="G42" s="72">
        <v>15</v>
      </c>
      <c r="H42" s="73">
        <v>199.93</v>
      </c>
      <c r="I42" s="74">
        <f>H42*G42</f>
        <v>2998.9500000000003</v>
      </c>
      <c r="J42" s="75">
        <f>ROUND((((I42)-VLOOKUP(I42,TARIFA,1))*VLOOKUP(I42,TARIFA,4))+VLOOKUP(I42,TARIFA,3),2)</f>
        <v>222.2</v>
      </c>
      <c r="K42" s="75">
        <f>ROUND((((I42-VLOOKUP(I42,TARIFA,1))*VLOOKUP(I42,TARIFA,4))*VLOOKUP(I42,SUBSIDIO,4))+VLOOKUP(I42,SUBSIDIO,3),2)</f>
        <v>145.35</v>
      </c>
      <c r="L42" s="75"/>
      <c r="M42" s="75">
        <v>0</v>
      </c>
      <c r="N42" s="75">
        <f>J42-K42</f>
        <v>76.849999999999994</v>
      </c>
      <c r="O42" s="75">
        <v>0</v>
      </c>
      <c r="P42" s="75">
        <f>N42+O42</f>
        <v>76.849999999999994</v>
      </c>
      <c r="Q42" s="75">
        <f>I42+L42+M42-P42</f>
        <v>2922.1000000000004</v>
      </c>
      <c r="R42" s="77"/>
      <c r="S42" s="62"/>
      <c r="U42" s="62"/>
      <c r="W42" s="61"/>
      <c r="X42" s="24"/>
    </row>
    <row r="43" spans="1:32" s="12" customFormat="1" ht="15" customHeight="1">
      <c r="A43" s="68">
        <v>54</v>
      </c>
      <c r="B43" s="70" t="s">
        <v>88</v>
      </c>
      <c r="C43" s="90" t="s">
        <v>173</v>
      </c>
      <c r="D43" s="70">
        <v>2700285722</v>
      </c>
      <c r="E43" s="69" t="s">
        <v>4</v>
      </c>
      <c r="F43" s="70"/>
      <c r="G43" s="72">
        <v>15</v>
      </c>
      <c r="H43" s="73">
        <v>123.23</v>
      </c>
      <c r="I43" s="74">
        <f>H43*G43</f>
        <v>1848.45</v>
      </c>
      <c r="J43" s="75">
        <f>ROUND((((I43)-VLOOKUP(I43,TARIFA,1))*VLOOKUP(I43,TARIFA,4))+VLOOKUP(I43,TARIFA,3),2)</f>
        <v>107.28</v>
      </c>
      <c r="K43" s="75">
        <f>ROUND((((I43-VLOOKUP(I43,TARIFA,1))*VLOOKUP(I43,TARIFA,4))*VLOOKUP(I43,SUBSIDIO,4))+VLOOKUP(I43,SUBSIDIO,3),2)</f>
        <v>188.7</v>
      </c>
      <c r="L43" s="75">
        <v>0</v>
      </c>
      <c r="M43" s="75">
        <v>0</v>
      </c>
      <c r="N43" s="75">
        <f>J43-K43</f>
        <v>-81.419999999999987</v>
      </c>
      <c r="O43" s="75">
        <v>0</v>
      </c>
      <c r="P43" s="75">
        <f>N43+O43</f>
        <v>-81.419999999999987</v>
      </c>
      <c r="Q43" s="75">
        <f>I43+L43+M43-P43</f>
        <v>1929.8700000000001</v>
      </c>
      <c r="R43" s="77"/>
      <c r="S43" s="78"/>
      <c r="T43" s="79"/>
      <c r="U43" s="78"/>
      <c r="V43" s="79"/>
      <c r="W43" s="80"/>
      <c r="X43" s="81"/>
      <c r="Y43" s="79"/>
      <c r="Z43" s="79"/>
      <c r="AA43" s="79"/>
      <c r="AB43" s="79"/>
      <c r="AC43" s="79"/>
      <c r="AD43" s="79"/>
      <c r="AE43" s="79"/>
      <c r="AF43" s="79"/>
    </row>
    <row r="44" spans="1:32" ht="15" customHeight="1">
      <c r="A44" s="68">
        <v>25</v>
      </c>
      <c r="B44" s="70" t="s">
        <v>262</v>
      </c>
      <c r="C44" s="90" t="s">
        <v>273</v>
      </c>
      <c r="D44" s="70">
        <v>2700290459</v>
      </c>
      <c r="E44" s="69" t="s">
        <v>263</v>
      </c>
      <c r="F44" s="70"/>
      <c r="G44" s="72">
        <v>15</v>
      </c>
      <c r="H44" s="73">
        <v>127.12</v>
      </c>
      <c r="I44" s="74">
        <f>H44*G44</f>
        <v>1906.8000000000002</v>
      </c>
      <c r="J44" s="75">
        <f>ROUND((((I44)-VLOOKUP(I44,TARIFA,1))*VLOOKUP(I44,TARIFA,4))+VLOOKUP(I44,TARIFA,3),2)</f>
        <v>111.02</v>
      </c>
      <c r="K44" s="75">
        <f>ROUND((((I44-VLOOKUP(I44,TARIFA,1))*VLOOKUP(I44,TARIFA,4))*VLOOKUP(I44,SUBSIDIO,4))+VLOOKUP(I44,SUBSIDIO,3),2)</f>
        <v>188.7</v>
      </c>
      <c r="L44" s="75"/>
      <c r="M44" s="75">
        <v>0</v>
      </c>
      <c r="N44" s="75">
        <f>J44-K44</f>
        <v>-77.679999999999993</v>
      </c>
      <c r="O44" s="75">
        <v>0</v>
      </c>
      <c r="P44" s="75">
        <f>N44+O44</f>
        <v>-77.679999999999993</v>
      </c>
      <c r="Q44" s="75">
        <f>I44+L44+M44-P44</f>
        <v>1984.4800000000002</v>
      </c>
      <c r="R44" s="77"/>
      <c r="S44" s="62"/>
      <c r="U44" s="62"/>
      <c r="W44" s="61"/>
      <c r="X44" s="24"/>
    </row>
    <row r="45" spans="1:32" ht="15" customHeight="1">
      <c r="A45" s="68">
        <v>26</v>
      </c>
      <c r="B45" s="70" t="s">
        <v>153</v>
      </c>
      <c r="C45" s="90" t="s">
        <v>223</v>
      </c>
      <c r="D45" s="70">
        <v>2700285730</v>
      </c>
      <c r="E45" s="70" t="s">
        <v>113</v>
      </c>
      <c r="F45" s="70"/>
      <c r="G45" s="72">
        <v>15</v>
      </c>
      <c r="H45" s="73">
        <v>140</v>
      </c>
      <c r="I45" s="74">
        <f>H45*G45</f>
        <v>2100</v>
      </c>
      <c r="J45" s="75">
        <f>ROUND((((I45)-VLOOKUP(I45,TARIFA,1))*VLOOKUP(I45,TARIFA,4))+VLOOKUP(I45,TARIFA,3),2)</f>
        <v>124.4</v>
      </c>
      <c r="K45" s="75">
        <f>ROUND((((I45-VLOOKUP(I45,TARIFA,1))*VLOOKUP(I45,TARIFA,4))*VLOOKUP(I45,SUBSIDIO,4))+VLOOKUP(I45,SUBSIDIO,3),2)</f>
        <v>188.7</v>
      </c>
      <c r="L45" s="75">
        <v>0</v>
      </c>
      <c r="M45" s="75">
        <v>0</v>
      </c>
      <c r="N45" s="75">
        <f>J45-K45</f>
        <v>-64.299999999999983</v>
      </c>
      <c r="O45" s="75">
        <v>0</v>
      </c>
      <c r="P45" s="75">
        <f>N45+O45</f>
        <v>-64.299999999999983</v>
      </c>
      <c r="Q45" s="75">
        <f>I45+L45+M45-P45</f>
        <v>2164.3000000000002</v>
      </c>
      <c r="R45" s="77"/>
      <c r="S45" s="62"/>
      <c r="U45" s="62"/>
      <c r="W45" s="61"/>
      <c r="X45" s="24"/>
    </row>
    <row r="46" spans="1:32" s="79" customFormat="1" ht="15" customHeight="1">
      <c r="A46" s="68">
        <v>55</v>
      </c>
      <c r="B46" s="70" t="s">
        <v>254</v>
      </c>
      <c r="C46" s="90" t="s">
        <v>264</v>
      </c>
      <c r="D46" s="70">
        <v>2700289892</v>
      </c>
      <c r="E46" s="70" t="s">
        <v>111</v>
      </c>
      <c r="F46" s="70"/>
      <c r="G46" s="72">
        <v>15</v>
      </c>
      <c r="H46" s="73">
        <v>128.19999999999999</v>
      </c>
      <c r="I46" s="74">
        <f>H46*G46</f>
        <v>1922.9999999999998</v>
      </c>
      <c r="J46" s="75">
        <f>ROUND((((I46)-VLOOKUP(I46,TARIFA,1))*VLOOKUP(I46,TARIFA,4))+VLOOKUP(I46,TARIFA,3),2)</f>
        <v>112.05</v>
      </c>
      <c r="K46" s="75">
        <f>ROUND((((I46-VLOOKUP(I46,TARIFA,1))*VLOOKUP(I46,TARIFA,4))*VLOOKUP(I46,SUBSIDIO,4))+VLOOKUP(I46,SUBSIDIO,3),2)</f>
        <v>188.7</v>
      </c>
      <c r="L46" s="75"/>
      <c r="M46" s="75">
        <v>0</v>
      </c>
      <c r="N46" s="75">
        <f>J46-K46</f>
        <v>-76.649999999999991</v>
      </c>
      <c r="O46" s="75">
        <v>0</v>
      </c>
      <c r="P46" s="75">
        <f>N46+O46</f>
        <v>-76.649999999999991</v>
      </c>
      <c r="Q46" s="75">
        <f>I46+L46+M46-P46</f>
        <v>1999.6499999999999</v>
      </c>
      <c r="R46" s="77"/>
      <c r="S46" s="78"/>
      <c r="U46" s="78"/>
      <c r="W46" s="80"/>
      <c r="X46" s="81"/>
    </row>
    <row r="47" spans="1:32" s="79" customFormat="1" ht="15" customHeight="1">
      <c r="A47" s="68">
        <v>46</v>
      </c>
      <c r="B47" s="70" t="s">
        <v>101</v>
      </c>
      <c r="C47" s="90" t="s">
        <v>197</v>
      </c>
      <c r="D47" s="70">
        <v>2700270601</v>
      </c>
      <c r="E47" s="69" t="s">
        <v>95</v>
      </c>
      <c r="F47" s="70"/>
      <c r="G47" s="72">
        <v>15</v>
      </c>
      <c r="H47" s="73">
        <v>123.23</v>
      </c>
      <c r="I47" s="74">
        <f>H47*G47</f>
        <v>1848.45</v>
      </c>
      <c r="J47" s="75">
        <f>ROUND((((I47)-VLOOKUP(I47,TARIFA,1))*VLOOKUP(I47,TARIFA,4))+VLOOKUP(I47,TARIFA,3),2)</f>
        <v>107.28</v>
      </c>
      <c r="K47" s="75">
        <f>ROUND((((I47-VLOOKUP(I47,TARIFA,1))*VLOOKUP(I47,TARIFA,4))*VLOOKUP(I47,SUBSIDIO,4))+VLOOKUP(I47,SUBSIDIO,3),2)</f>
        <v>188.7</v>
      </c>
      <c r="L47" s="75">
        <v>0</v>
      </c>
      <c r="M47" s="75">
        <v>0</v>
      </c>
      <c r="N47" s="75">
        <f>J47-K47</f>
        <v>-81.419999999999987</v>
      </c>
      <c r="O47" s="75">
        <v>0</v>
      </c>
      <c r="P47" s="75">
        <f>N47+O47</f>
        <v>-81.419999999999987</v>
      </c>
      <c r="Q47" s="75">
        <f>I47+L47+M47-P47</f>
        <v>1929.8700000000001</v>
      </c>
      <c r="R47" s="77"/>
      <c r="S47" s="78"/>
      <c r="U47" s="78"/>
      <c r="W47" s="80"/>
      <c r="AA47" s="66"/>
    </row>
    <row r="48" spans="1:32" s="79" customFormat="1" ht="15" customHeight="1">
      <c r="A48" s="68">
        <v>56</v>
      </c>
      <c r="B48" s="70" t="s">
        <v>274</v>
      </c>
      <c r="C48" s="90" t="s">
        <v>279</v>
      </c>
      <c r="D48" s="70">
        <v>2700291714</v>
      </c>
      <c r="E48" s="70" t="s">
        <v>275</v>
      </c>
      <c r="F48" s="70"/>
      <c r="G48" s="72">
        <v>15</v>
      </c>
      <c r="H48" s="73">
        <v>127.12</v>
      </c>
      <c r="I48" s="74">
        <f>H48*G48</f>
        <v>1906.8000000000002</v>
      </c>
      <c r="J48" s="75">
        <f>ROUND((((I48)-VLOOKUP(I48,TARIFA,1))*VLOOKUP(I48,TARIFA,4))+VLOOKUP(I48,TARIFA,3),2)</f>
        <v>111.02</v>
      </c>
      <c r="K48" s="75">
        <f>ROUND((((I48-VLOOKUP(I48,TARIFA,1))*VLOOKUP(I48,TARIFA,4))*VLOOKUP(I48,SUBSIDIO,4))+VLOOKUP(I48,SUBSIDIO,3),2)</f>
        <v>188.7</v>
      </c>
      <c r="L48" s="75"/>
      <c r="M48" s="75">
        <v>0</v>
      </c>
      <c r="N48" s="75">
        <f>J48-K48</f>
        <v>-77.679999999999993</v>
      </c>
      <c r="O48" s="75">
        <v>0</v>
      </c>
      <c r="P48" s="75">
        <f>N48+O48</f>
        <v>-77.679999999999993</v>
      </c>
      <c r="Q48" s="75">
        <f>I48+L48+M48-P48</f>
        <v>1984.4800000000002</v>
      </c>
      <c r="R48" s="77"/>
      <c r="S48" s="78"/>
      <c r="U48" s="78"/>
      <c r="W48" s="80"/>
      <c r="X48" s="81"/>
    </row>
    <row r="49" spans="1:32" ht="15" customHeight="1">
      <c r="A49" s="68">
        <v>57</v>
      </c>
      <c r="B49" s="70" t="s">
        <v>83</v>
      </c>
      <c r="C49" s="90" t="s">
        <v>174</v>
      </c>
      <c r="D49" s="70">
        <v>2700286214</v>
      </c>
      <c r="E49" s="69" t="s">
        <v>122</v>
      </c>
      <c r="F49" s="70"/>
      <c r="G49" s="72">
        <v>15</v>
      </c>
      <c r="H49" s="73">
        <v>128.19</v>
      </c>
      <c r="I49" s="74">
        <f>H49*G49</f>
        <v>1922.85</v>
      </c>
      <c r="J49" s="75">
        <f>ROUND((((I49)-VLOOKUP(I49,TARIFA,1))*VLOOKUP(I49,TARIFA,4))+VLOOKUP(I49,TARIFA,3),2)</f>
        <v>112.04</v>
      </c>
      <c r="K49" s="75">
        <f>ROUND((((I49-VLOOKUP(I49,TARIFA,1))*VLOOKUP(I49,TARIFA,4))*VLOOKUP(I49,SUBSIDIO,4))+VLOOKUP(I49,SUBSIDIO,3),2)</f>
        <v>188.7</v>
      </c>
      <c r="L49" s="75">
        <v>0</v>
      </c>
      <c r="M49" s="75">
        <v>0</v>
      </c>
      <c r="N49" s="75">
        <f>J49-K49</f>
        <v>-76.659999999999982</v>
      </c>
      <c r="O49" s="75">
        <v>0</v>
      </c>
      <c r="P49" s="75">
        <f>N49+O49</f>
        <v>-76.659999999999982</v>
      </c>
      <c r="Q49" s="75">
        <f>I49+L49+M49-P49</f>
        <v>1999.51</v>
      </c>
      <c r="R49" s="77"/>
      <c r="S49" s="62"/>
      <c r="U49" s="62"/>
      <c r="W49" s="61"/>
      <c r="X49" s="81"/>
      <c r="AA49" s="79"/>
    </row>
    <row r="50" spans="1:32" s="16" customFormat="1" ht="15" customHeight="1">
      <c r="A50" s="68">
        <v>58</v>
      </c>
      <c r="B50" s="70" t="s">
        <v>79</v>
      </c>
      <c r="C50" s="90" t="s">
        <v>175</v>
      </c>
      <c r="D50" s="70">
        <v>2700286001</v>
      </c>
      <c r="E50" s="69" t="s">
        <v>99</v>
      </c>
      <c r="F50" s="71"/>
      <c r="G50" s="72">
        <v>15</v>
      </c>
      <c r="H50" s="73">
        <v>120.84</v>
      </c>
      <c r="I50" s="74">
        <f>H50*G50</f>
        <v>1812.6000000000001</v>
      </c>
      <c r="J50" s="75">
        <f>ROUND((((I50)-VLOOKUP(I50,TARIFA,1))*VLOOKUP(I50,TARIFA,4))+VLOOKUP(I50,TARIFA,3),2)</f>
        <v>104.99</v>
      </c>
      <c r="K50" s="75">
        <f>ROUND((((I50-VLOOKUP(I50,TARIFA,1))*VLOOKUP(I50,TARIFA,4))*VLOOKUP(I50,SUBSIDIO,4))+VLOOKUP(I50,SUBSIDIO,3),2)</f>
        <v>188.7</v>
      </c>
      <c r="L50" s="75">
        <v>0</v>
      </c>
      <c r="M50" s="75">
        <v>0</v>
      </c>
      <c r="N50" s="75">
        <f>J50-K50</f>
        <v>-83.71</v>
      </c>
      <c r="O50" s="75">
        <v>0</v>
      </c>
      <c r="P50" s="75">
        <f>N50+O50</f>
        <v>-83.71</v>
      </c>
      <c r="Q50" s="75">
        <f>I50+L50+M50-P50</f>
        <v>1896.3100000000002</v>
      </c>
      <c r="R50" s="77"/>
      <c r="S50" s="62"/>
      <c r="T50" s="14"/>
      <c r="U50" s="62"/>
      <c r="V50" s="14"/>
      <c r="W50" s="61"/>
      <c r="X50" s="24"/>
      <c r="Y50" s="14"/>
      <c r="Z50" s="14"/>
      <c r="AA50" s="14"/>
      <c r="AB50" s="14"/>
      <c r="AC50" s="14"/>
      <c r="AD50" s="14"/>
      <c r="AE50" s="14"/>
      <c r="AF50" s="14"/>
    </row>
    <row r="51" spans="1:32" s="16" customFormat="1" ht="15" customHeight="1">
      <c r="A51" s="68">
        <v>27</v>
      </c>
      <c r="B51" s="70" t="s">
        <v>154</v>
      </c>
      <c r="C51" s="90" t="s">
        <v>224</v>
      </c>
      <c r="D51" s="70">
        <v>2700286192</v>
      </c>
      <c r="E51" s="70" t="s">
        <v>113</v>
      </c>
      <c r="F51" s="70"/>
      <c r="G51" s="72">
        <v>15</v>
      </c>
      <c r="H51" s="73">
        <v>140</v>
      </c>
      <c r="I51" s="74">
        <f>H51*G51</f>
        <v>2100</v>
      </c>
      <c r="J51" s="75">
        <f>ROUND((((I51)-VLOOKUP(I51,TARIFA,1))*VLOOKUP(I51,TARIFA,4))+VLOOKUP(I51,TARIFA,3),2)</f>
        <v>124.4</v>
      </c>
      <c r="K51" s="75">
        <f>ROUND((((I51-VLOOKUP(I51,TARIFA,1))*VLOOKUP(I51,TARIFA,4))*VLOOKUP(I51,SUBSIDIO,4))+VLOOKUP(I51,SUBSIDIO,3),2)</f>
        <v>188.7</v>
      </c>
      <c r="L51" s="75">
        <v>0</v>
      </c>
      <c r="M51" s="75">
        <v>0</v>
      </c>
      <c r="N51" s="75">
        <f>J51-K51</f>
        <v>-64.299999999999983</v>
      </c>
      <c r="O51" s="75">
        <v>0</v>
      </c>
      <c r="P51" s="75">
        <f>N51+O51</f>
        <v>-64.299999999999983</v>
      </c>
      <c r="Q51" s="75">
        <f>I51+L51+M51-P51</f>
        <v>2164.3000000000002</v>
      </c>
      <c r="R51" s="77"/>
      <c r="S51" s="62"/>
      <c r="T51" s="14"/>
      <c r="U51" s="62"/>
      <c r="V51" s="14"/>
      <c r="W51" s="61"/>
      <c r="X51" s="24"/>
      <c r="Y51" s="14"/>
      <c r="Z51" s="14"/>
      <c r="AA51" s="14"/>
      <c r="AB51" s="14"/>
      <c r="AC51" s="14"/>
      <c r="AD51" s="14"/>
      <c r="AE51" s="14"/>
      <c r="AF51" s="14"/>
    </row>
    <row r="52" spans="1:32" s="79" customFormat="1" ht="15" customHeight="1">
      <c r="A52" s="68">
        <v>28</v>
      </c>
      <c r="B52" s="70" t="s">
        <v>235</v>
      </c>
      <c r="C52" s="90" t="s">
        <v>225</v>
      </c>
      <c r="D52" s="70">
        <v>2700285854</v>
      </c>
      <c r="E52" s="70" t="s">
        <v>155</v>
      </c>
      <c r="F52" s="70"/>
      <c r="G52" s="72">
        <v>15</v>
      </c>
      <c r="H52" s="73">
        <v>334.6</v>
      </c>
      <c r="I52" s="74">
        <f>H52*G52</f>
        <v>5019</v>
      </c>
      <c r="J52" s="75">
        <f>ROUND((((I52)-VLOOKUP(I52,TARIFA,1))*VLOOKUP(I52,TARIFA,4))+VLOOKUP(I52,TARIFA,3),2)</f>
        <v>526.91</v>
      </c>
      <c r="K52" s="75">
        <f>ROUND((((I52-VLOOKUP(I52,TARIFA,1))*VLOOKUP(I52,TARIFA,4))*VLOOKUP(I52,SUBSIDIO,4))+VLOOKUP(I52,SUBSIDIO,3),2)</f>
        <v>0</v>
      </c>
      <c r="L52" s="75">
        <v>0</v>
      </c>
      <c r="M52" s="75">
        <v>0</v>
      </c>
      <c r="N52" s="75">
        <f>J52-K52</f>
        <v>526.91</v>
      </c>
      <c r="O52" s="75">
        <v>0</v>
      </c>
      <c r="P52" s="75">
        <f>N52+O52</f>
        <v>526.91</v>
      </c>
      <c r="Q52" s="75">
        <f>I52+L52+M52-P52</f>
        <v>4492.09</v>
      </c>
      <c r="R52" s="77"/>
      <c r="S52" s="78"/>
      <c r="U52" s="78"/>
      <c r="W52" s="80"/>
      <c r="X52" s="81"/>
    </row>
    <row r="53" spans="1:32" s="79" customFormat="1" ht="15" customHeight="1">
      <c r="A53" s="68">
        <v>3</v>
      </c>
      <c r="B53" s="70" t="s">
        <v>156</v>
      </c>
      <c r="C53" s="90" t="s">
        <v>198</v>
      </c>
      <c r="D53" s="70">
        <v>2700285811</v>
      </c>
      <c r="E53" s="69" t="s">
        <v>95</v>
      </c>
      <c r="F53" s="70"/>
      <c r="G53" s="72">
        <v>15</v>
      </c>
      <c r="H53" s="73">
        <v>110</v>
      </c>
      <c r="I53" s="74">
        <f>H53*G53</f>
        <v>1650</v>
      </c>
      <c r="J53" s="75">
        <f>ROUND((((I53)-VLOOKUP(I53,TARIFA,1))*VLOOKUP(I53,TARIFA,4))+VLOOKUP(I53,TARIFA,3),2)</f>
        <v>94.58</v>
      </c>
      <c r="K53" s="75">
        <f>ROUND((((I53-VLOOKUP(I53,TARIFA,1))*VLOOKUP(I53,TARIFA,4))*VLOOKUP(I53,SUBSIDIO,4))+VLOOKUP(I53,SUBSIDIO,3),2)</f>
        <v>200.7</v>
      </c>
      <c r="L53" s="75">
        <v>0</v>
      </c>
      <c r="M53" s="75">
        <v>0</v>
      </c>
      <c r="N53" s="75">
        <f>J53-K53</f>
        <v>-106.11999999999999</v>
      </c>
      <c r="O53" s="75">
        <v>1000</v>
      </c>
      <c r="P53" s="75">
        <f>N53+O53</f>
        <v>893.88</v>
      </c>
      <c r="Q53" s="75">
        <f>I53+L53+M53-P53</f>
        <v>756.12</v>
      </c>
      <c r="R53" s="77"/>
      <c r="S53" s="78"/>
      <c r="U53" s="78"/>
      <c r="W53" s="80"/>
      <c r="X53" s="81"/>
    </row>
    <row r="54" spans="1:32" s="79" customFormat="1" ht="15" customHeight="1">
      <c r="A54" s="68">
        <v>86</v>
      </c>
      <c r="B54" s="70" t="s">
        <v>157</v>
      </c>
      <c r="C54" s="90" t="s">
        <v>206</v>
      </c>
      <c r="D54" s="70">
        <v>2700286486</v>
      </c>
      <c r="E54" s="69" t="s">
        <v>99</v>
      </c>
      <c r="F54" s="70"/>
      <c r="G54" s="72">
        <v>15</v>
      </c>
      <c r="H54" s="73">
        <v>115</v>
      </c>
      <c r="I54" s="74">
        <f>H54*G54</f>
        <v>1725</v>
      </c>
      <c r="J54" s="75">
        <f>ROUND((((I54)-VLOOKUP(I54,TARIFA,1))*VLOOKUP(I54,TARIFA,4))+VLOOKUP(I54,TARIFA,3),2)</f>
        <v>99.38</v>
      </c>
      <c r="K54" s="75">
        <f>ROUND((((I54-VLOOKUP(I54,TARIFA,1))*VLOOKUP(I54,TARIFA,4))*VLOOKUP(I54,SUBSIDIO,4))+VLOOKUP(I54,SUBSIDIO,3),2)</f>
        <v>193.8</v>
      </c>
      <c r="L54" s="75">
        <v>0</v>
      </c>
      <c r="M54" s="75">
        <v>0</v>
      </c>
      <c r="N54" s="75">
        <f>J54-K54</f>
        <v>-94.420000000000016</v>
      </c>
      <c r="O54" s="75">
        <v>0</v>
      </c>
      <c r="P54" s="75">
        <f>N54+O54</f>
        <v>-94.420000000000016</v>
      </c>
      <c r="Q54" s="75">
        <f>I54+L54+M54-P54</f>
        <v>1819.42</v>
      </c>
      <c r="R54" s="77"/>
      <c r="S54" s="63"/>
      <c r="T54" s="12"/>
      <c r="U54" s="63"/>
      <c r="V54" s="12"/>
      <c r="W54" s="64"/>
      <c r="X54" s="55"/>
      <c r="Y54" s="12"/>
      <c r="Z54" s="12"/>
      <c r="AA54" s="12"/>
      <c r="AB54" s="12"/>
      <c r="AC54" s="12"/>
      <c r="AD54" s="12"/>
      <c r="AE54" s="12"/>
      <c r="AF54" s="12"/>
    </row>
    <row r="55" spans="1:32" s="79" customFormat="1" ht="15" customHeight="1">
      <c r="A55" s="68">
        <v>71</v>
      </c>
      <c r="B55" s="70" t="s">
        <v>70</v>
      </c>
      <c r="C55" s="90" t="s">
        <v>185</v>
      </c>
      <c r="D55" s="70">
        <v>2700285951</v>
      </c>
      <c r="E55" s="69" t="s">
        <v>63</v>
      </c>
      <c r="F55" s="70"/>
      <c r="G55" s="72">
        <v>15</v>
      </c>
      <c r="H55" s="73">
        <v>128.69</v>
      </c>
      <c r="I55" s="74">
        <f>H55*G55</f>
        <v>1930.35</v>
      </c>
      <c r="J55" s="75">
        <f>ROUND((((I55)-VLOOKUP(I55,TARIFA,1))*VLOOKUP(I55,TARIFA,4))+VLOOKUP(I55,TARIFA,3),2)</f>
        <v>112.52</v>
      </c>
      <c r="K55" s="75">
        <f>ROUND((((I55-VLOOKUP(I55,TARIFA,1))*VLOOKUP(I55,TARIFA,4))*VLOOKUP(I55,SUBSIDIO,4))+VLOOKUP(I55,SUBSIDIO,3),2)</f>
        <v>188.7</v>
      </c>
      <c r="L55" s="75">
        <v>0</v>
      </c>
      <c r="M55" s="75">
        <v>0</v>
      </c>
      <c r="N55" s="75">
        <f>J55-K55</f>
        <v>-76.179999999999993</v>
      </c>
      <c r="O55" s="75">
        <v>0</v>
      </c>
      <c r="P55" s="75">
        <f>N55+O55</f>
        <v>-76.179999999999993</v>
      </c>
      <c r="Q55" s="75">
        <f>I55+L55+M55-P55</f>
        <v>2006.53</v>
      </c>
      <c r="R55" s="77"/>
      <c r="S55" s="78"/>
      <c r="U55" s="78"/>
      <c r="W55" s="80"/>
      <c r="X55" s="81"/>
    </row>
    <row r="56" spans="1:32" s="79" customFormat="1" ht="15" customHeight="1">
      <c r="A56" s="68">
        <v>83</v>
      </c>
      <c r="B56" s="70" t="s">
        <v>86</v>
      </c>
      <c r="C56" s="91" t="s">
        <v>226</v>
      </c>
      <c r="D56" s="70">
        <v>2700262943</v>
      </c>
      <c r="E56" s="70" t="s">
        <v>87</v>
      </c>
      <c r="F56" s="70"/>
      <c r="G56" s="72">
        <v>14</v>
      </c>
      <c r="H56" s="73">
        <v>165.82</v>
      </c>
      <c r="I56" s="74">
        <f>H56*G56</f>
        <v>2321.48</v>
      </c>
      <c r="J56" s="75">
        <f>ROUND((((I56)-VLOOKUP(I56,TARIFA,1))*VLOOKUP(I56,TARIFA,4))+VLOOKUP(I56,TARIFA,3),2)</f>
        <v>148.49</v>
      </c>
      <c r="K56" s="75">
        <f>ROUND((((I56-VLOOKUP(I56,TARIFA,1))*VLOOKUP(I56,TARIFA,4))*VLOOKUP(I56,SUBSIDIO,4))+VLOOKUP(I56,SUBSIDIO,3),2)</f>
        <v>174.75</v>
      </c>
      <c r="L56" s="75">
        <v>0</v>
      </c>
      <c r="M56" s="75">
        <v>0</v>
      </c>
      <c r="N56" s="75">
        <f>J56-K56</f>
        <v>-26.259999999999991</v>
      </c>
      <c r="O56" s="75">
        <v>0</v>
      </c>
      <c r="P56" s="75">
        <f>N56+O56</f>
        <v>-26.259999999999991</v>
      </c>
      <c r="Q56" s="75">
        <f>I56+L56+M56-P56</f>
        <v>2347.7399999999998</v>
      </c>
      <c r="R56" s="77"/>
      <c r="S56" s="63"/>
      <c r="T56" s="12"/>
      <c r="U56" s="63"/>
      <c r="V56" s="12"/>
      <c r="W56" s="64"/>
      <c r="X56" s="55"/>
      <c r="Y56" s="12"/>
      <c r="Z56" s="12"/>
      <c r="AA56" s="12"/>
      <c r="AB56" s="12"/>
      <c r="AC56" s="12"/>
      <c r="AD56" s="12"/>
      <c r="AE56" s="12"/>
      <c r="AF56" s="12"/>
    </row>
    <row r="57" spans="1:32" s="79" customFormat="1" ht="15" customHeight="1">
      <c r="A57" s="68">
        <v>29</v>
      </c>
      <c r="B57" s="70" t="s">
        <v>158</v>
      </c>
      <c r="C57" s="90" t="s">
        <v>227</v>
      </c>
      <c r="D57" s="70">
        <v>2700286087</v>
      </c>
      <c r="E57" s="70" t="s">
        <v>105</v>
      </c>
      <c r="F57" s="70"/>
      <c r="G57" s="72">
        <v>15</v>
      </c>
      <c r="H57" s="73">
        <v>230.32</v>
      </c>
      <c r="I57" s="74">
        <f>H57*G57</f>
        <v>3454.7999999999997</v>
      </c>
      <c r="J57" s="75">
        <f>ROUND((((I57)-VLOOKUP(I57,TARIFA,1))*VLOOKUP(I57,TARIFA,4))+VLOOKUP(I57,TARIFA,3),2)</f>
        <v>271.8</v>
      </c>
      <c r="K57" s="75">
        <f>ROUND((((I57-VLOOKUP(I57,TARIFA,1))*VLOOKUP(I57,TARIFA,4))*VLOOKUP(I57,SUBSIDIO,4))+VLOOKUP(I57,SUBSIDIO,3),2)</f>
        <v>125.1</v>
      </c>
      <c r="L57" s="75">
        <v>0</v>
      </c>
      <c r="M57" s="75">
        <v>0</v>
      </c>
      <c r="N57" s="75">
        <f>J57-K57</f>
        <v>146.70000000000002</v>
      </c>
      <c r="O57" s="75">
        <v>0</v>
      </c>
      <c r="P57" s="75">
        <f>N57+O57</f>
        <v>146.70000000000002</v>
      </c>
      <c r="Q57" s="75">
        <f>I57+L57+M57-P57</f>
        <v>3308.1</v>
      </c>
      <c r="R57" s="77"/>
      <c r="S57" s="78"/>
      <c r="U57" s="78"/>
      <c r="W57" s="80"/>
      <c r="X57" s="81"/>
    </row>
    <row r="58" spans="1:32" s="79" customFormat="1" ht="15" customHeight="1">
      <c r="A58" s="68">
        <v>78</v>
      </c>
      <c r="B58" s="70" t="s">
        <v>159</v>
      </c>
      <c r="C58" s="90" t="s">
        <v>188</v>
      </c>
      <c r="D58" s="70">
        <v>2700286141</v>
      </c>
      <c r="E58" s="69" t="s">
        <v>242</v>
      </c>
      <c r="F58" s="70"/>
      <c r="G58" s="72">
        <v>15</v>
      </c>
      <c r="H58" s="73">
        <v>140</v>
      </c>
      <c r="I58" s="74">
        <f>H58*G58</f>
        <v>2100</v>
      </c>
      <c r="J58" s="75">
        <f>ROUND((((I58)-VLOOKUP(I58,TARIFA,1))*VLOOKUP(I58,TARIFA,4))+VLOOKUP(I58,TARIFA,3),2)</f>
        <v>124.4</v>
      </c>
      <c r="K58" s="75">
        <f>ROUND((((I58-VLOOKUP(I58,TARIFA,1))*VLOOKUP(I58,TARIFA,4))*VLOOKUP(I58,SUBSIDIO,4))+VLOOKUP(I58,SUBSIDIO,3),2)</f>
        <v>188.7</v>
      </c>
      <c r="L58" s="75">
        <v>0</v>
      </c>
      <c r="M58" s="75">
        <v>0</v>
      </c>
      <c r="N58" s="75">
        <f>J58-K58</f>
        <v>-64.299999999999983</v>
      </c>
      <c r="O58" s="75">
        <v>0</v>
      </c>
      <c r="P58" s="75">
        <f>N58+O58</f>
        <v>-64.299999999999983</v>
      </c>
      <c r="Q58" s="75">
        <f>I58+L58+M58-P58</f>
        <v>2164.3000000000002</v>
      </c>
      <c r="R58" s="77"/>
      <c r="S58" s="78"/>
      <c r="U58" s="78"/>
      <c r="W58" s="80"/>
      <c r="X58" s="81"/>
    </row>
    <row r="59" spans="1:32" s="79" customFormat="1" ht="15" customHeight="1">
      <c r="A59" s="68">
        <v>87</v>
      </c>
      <c r="B59" s="70" t="s">
        <v>10</v>
      </c>
      <c r="C59" s="90" t="s">
        <v>237</v>
      </c>
      <c r="D59" s="70">
        <v>2700285889</v>
      </c>
      <c r="E59" s="70" t="s">
        <v>11</v>
      </c>
      <c r="F59" s="70"/>
      <c r="G59" s="72">
        <v>15</v>
      </c>
      <c r="H59" s="73">
        <v>240.95</v>
      </c>
      <c r="I59" s="74">
        <v>3614.25</v>
      </c>
      <c r="J59" s="75">
        <v>289.14999999999998</v>
      </c>
      <c r="K59" s="75">
        <v>107.4</v>
      </c>
      <c r="L59" s="75">
        <v>0</v>
      </c>
      <c r="M59" s="75">
        <v>0</v>
      </c>
      <c r="N59" s="75">
        <v>181.74999999999997</v>
      </c>
      <c r="O59" s="75">
        <v>0</v>
      </c>
      <c r="P59" s="75">
        <v>181.74999999999997</v>
      </c>
      <c r="Q59" s="75">
        <v>3432.5</v>
      </c>
      <c r="R59" s="77"/>
      <c r="S59" s="63"/>
      <c r="T59" s="12"/>
      <c r="U59" s="63"/>
      <c r="V59" s="12"/>
      <c r="W59" s="64"/>
      <c r="X59" s="55"/>
      <c r="Y59" s="12"/>
      <c r="Z59" s="12"/>
      <c r="AA59" s="12"/>
      <c r="AB59" s="12"/>
      <c r="AC59" s="12"/>
      <c r="AD59" s="12"/>
      <c r="AE59" s="12"/>
      <c r="AF59" s="12"/>
    </row>
    <row r="60" spans="1:32" s="79" customFormat="1" ht="15" customHeight="1">
      <c r="A60" s="68">
        <v>30</v>
      </c>
      <c r="B60" s="70" t="s">
        <v>160</v>
      </c>
      <c r="C60" s="92" t="s">
        <v>271</v>
      </c>
      <c r="D60" s="70">
        <v>2700285978</v>
      </c>
      <c r="E60" s="70" t="s">
        <v>161</v>
      </c>
      <c r="F60" s="70"/>
      <c r="G60" s="72">
        <v>15</v>
      </c>
      <c r="H60" s="73">
        <v>230.32</v>
      </c>
      <c r="I60" s="74">
        <f>H60*G60</f>
        <v>3454.7999999999997</v>
      </c>
      <c r="J60" s="75">
        <f>ROUND((((I60)-VLOOKUP(I60,TARIFA,1))*VLOOKUP(I60,TARIFA,4))+VLOOKUP(I60,TARIFA,3),2)</f>
        <v>271.8</v>
      </c>
      <c r="K60" s="75">
        <f>ROUND((((I60-VLOOKUP(I60,TARIFA,1))*VLOOKUP(I60,TARIFA,4))*VLOOKUP(I60,SUBSIDIO,4))+VLOOKUP(I60,SUBSIDIO,3),2)</f>
        <v>125.1</v>
      </c>
      <c r="L60" s="75">
        <v>0</v>
      </c>
      <c r="M60" s="75">
        <v>0</v>
      </c>
      <c r="N60" s="75">
        <f>J60-K60</f>
        <v>146.70000000000002</v>
      </c>
      <c r="O60" s="75">
        <v>0</v>
      </c>
      <c r="P60" s="75">
        <f>N60+O60</f>
        <v>146.70000000000002</v>
      </c>
      <c r="Q60" s="75">
        <f>I60+L60+M60-P60</f>
        <v>3308.1</v>
      </c>
      <c r="R60" s="77"/>
      <c r="S60" s="78"/>
      <c r="U60" s="78"/>
      <c r="W60" s="80"/>
      <c r="X60" s="81"/>
    </row>
    <row r="61" spans="1:32" s="79" customFormat="1" ht="15" customHeight="1">
      <c r="A61" s="68">
        <v>31</v>
      </c>
      <c r="B61" s="70" t="s">
        <v>284</v>
      </c>
      <c r="C61" s="92" t="s">
        <v>287</v>
      </c>
      <c r="D61" s="70">
        <v>2700292052</v>
      </c>
      <c r="E61" s="70" t="s">
        <v>111</v>
      </c>
      <c r="F61" s="70"/>
      <c r="G61" s="72">
        <v>15</v>
      </c>
      <c r="H61" s="73">
        <v>128.19999999999999</v>
      </c>
      <c r="I61" s="74">
        <f>H61*G61</f>
        <v>1922.9999999999998</v>
      </c>
      <c r="J61" s="75">
        <f>ROUND((((I61)-VLOOKUP(I61,TARIFA,1))*VLOOKUP(I61,TARIFA,4))+VLOOKUP(I61,TARIFA,3),2)</f>
        <v>112.05</v>
      </c>
      <c r="K61" s="75">
        <f>ROUND((((I61-VLOOKUP(I61,TARIFA,1))*VLOOKUP(I61,TARIFA,4))*VLOOKUP(I61,SUBSIDIO,4))+VLOOKUP(I61,SUBSIDIO,3),2)</f>
        <v>188.7</v>
      </c>
      <c r="L61" s="75"/>
      <c r="M61" s="75">
        <v>0</v>
      </c>
      <c r="N61" s="75">
        <f>J61-K61</f>
        <v>-76.649999999999991</v>
      </c>
      <c r="O61" s="75">
        <v>0</v>
      </c>
      <c r="P61" s="75">
        <f>N61+O61</f>
        <v>-76.649999999999991</v>
      </c>
      <c r="Q61" s="75">
        <f>I61+L61+M61-P61</f>
        <v>1999.6499999999999</v>
      </c>
      <c r="R61" s="77"/>
      <c r="S61" s="78"/>
      <c r="U61" s="78"/>
      <c r="W61" s="80"/>
      <c r="X61" s="81"/>
    </row>
    <row r="62" spans="1:32" s="79" customFormat="1" ht="15" customHeight="1">
      <c r="A62" s="68">
        <v>79</v>
      </c>
      <c r="B62" s="70" t="s">
        <v>277</v>
      </c>
      <c r="C62" s="90" t="s">
        <v>280</v>
      </c>
      <c r="D62" s="70">
        <v>2700291773</v>
      </c>
      <c r="E62" s="69" t="s">
        <v>278</v>
      </c>
      <c r="F62" s="70"/>
      <c r="G62" s="72">
        <v>15</v>
      </c>
      <c r="H62" s="73">
        <v>102.71</v>
      </c>
      <c r="I62" s="74">
        <f>H62*G62</f>
        <v>1540.6499999999999</v>
      </c>
      <c r="J62" s="75">
        <f>ROUND((((I62)-VLOOKUP(I62,TARIFA,1))*VLOOKUP(I62,TARIFA,4))+VLOOKUP(I62,TARIFA,3),2)</f>
        <v>87.58</v>
      </c>
      <c r="K62" s="75">
        <f>ROUND((((I62-VLOOKUP(I62,TARIFA,1))*VLOOKUP(I62,TARIFA,4))*VLOOKUP(I62,SUBSIDIO,4))+VLOOKUP(I62,SUBSIDIO,3),2)</f>
        <v>200.7</v>
      </c>
      <c r="L62" s="75"/>
      <c r="M62" s="75">
        <v>0</v>
      </c>
      <c r="N62" s="75">
        <f>J62-K62</f>
        <v>-113.11999999999999</v>
      </c>
      <c r="O62" s="75">
        <v>0</v>
      </c>
      <c r="P62" s="75">
        <f>N62+O62</f>
        <v>-113.11999999999999</v>
      </c>
      <c r="Q62" s="75">
        <f>I62+L62+M62-P62</f>
        <v>1653.7699999999998</v>
      </c>
      <c r="R62" s="77"/>
      <c r="S62" s="78"/>
      <c r="U62" s="78"/>
      <c r="W62" s="80"/>
      <c r="X62" s="81"/>
    </row>
    <row r="63" spans="1:32" s="79" customFormat="1" ht="15" customHeight="1">
      <c r="A63" s="68">
        <v>32</v>
      </c>
      <c r="B63" s="70" t="s">
        <v>261</v>
      </c>
      <c r="C63" s="90" t="s">
        <v>270</v>
      </c>
      <c r="D63" s="70">
        <v>2700290424</v>
      </c>
      <c r="E63" s="70" t="s">
        <v>111</v>
      </c>
      <c r="F63" s="70"/>
      <c r="G63" s="72">
        <v>15</v>
      </c>
      <c r="H63" s="73">
        <v>240.95</v>
      </c>
      <c r="I63" s="74">
        <f>H63*G63</f>
        <v>3614.25</v>
      </c>
      <c r="J63" s="75">
        <f>ROUND((((I63)-VLOOKUP(I63,TARIFA,1))*VLOOKUP(I63,TARIFA,4))+VLOOKUP(I63,TARIFA,3),2)</f>
        <v>289.14999999999998</v>
      </c>
      <c r="K63" s="75">
        <f>ROUND((((I63-VLOOKUP(I63,TARIFA,1))*VLOOKUP(I63,TARIFA,4))*VLOOKUP(I63,SUBSIDIO,4))+VLOOKUP(I63,SUBSIDIO,3),2)</f>
        <v>107.4</v>
      </c>
      <c r="L63" s="75"/>
      <c r="M63" s="75">
        <v>0</v>
      </c>
      <c r="N63" s="75">
        <f>J63-K63</f>
        <v>181.74999999999997</v>
      </c>
      <c r="O63" s="75">
        <v>0</v>
      </c>
      <c r="P63" s="75">
        <f>N63+O63</f>
        <v>181.74999999999997</v>
      </c>
      <c r="Q63" s="75">
        <f>I63+L63+M63-P63</f>
        <v>3432.5</v>
      </c>
      <c r="R63" s="77"/>
      <c r="S63" s="78"/>
      <c r="U63" s="78"/>
      <c r="W63" s="80"/>
      <c r="X63" s="81"/>
    </row>
    <row r="64" spans="1:32" s="79" customFormat="1" ht="15" customHeight="1">
      <c r="A64" s="68">
        <v>59</v>
      </c>
      <c r="B64" s="70" t="s">
        <v>109</v>
      </c>
      <c r="C64" s="90" t="s">
        <v>176</v>
      </c>
      <c r="D64" s="70">
        <v>2700286036</v>
      </c>
      <c r="E64" s="69" t="s">
        <v>123</v>
      </c>
      <c r="F64" s="71"/>
      <c r="G64" s="72">
        <v>15</v>
      </c>
      <c r="H64" s="73">
        <v>97.1</v>
      </c>
      <c r="I64" s="74">
        <f>H64*G64</f>
        <v>1456.5</v>
      </c>
      <c r="J64" s="75">
        <f>ROUND((((I64)-VLOOKUP(I64,TARIFA,1))*VLOOKUP(I64,TARIFA,4))+VLOOKUP(I64,TARIFA,3),2)</f>
        <v>82.2</v>
      </c>
      <c r="K64" s="75">
        <f>ROUND((((I64-VLOOKUP(I64,TARIFA,1))*VLOOKUP(I64,TARIFA,4))*VLOOKUP(I64,SUBSIDIO,4))+VLOOKUP(I64,SUBSIDIO,3),2)</f>
        <v>200.7</v>
      </c>
      <c r="L64" s="75">
        <v>0</v>
      </c>
      <c r="M64" s="75">
        <v>0</v>
      </c>
      <c r="N64" s="75">
        <f>J64-K64</f>
        <v>-118.49999999999999</v>
      </c>
      <c r="O64" s="75">
        <v>0</v>
      </c>
      <c r="P64" s="75">
        <f>N64+O64</f>
        <v>-118.49999999999999</v>
      </c>
      <c r="Q64" s="75">
        <f>I64+L64+M64-P64</f>
        <v>1575</v>
      </c>
      <c r="R64" s="77"/>
      <c r="S64" s="78"/>
      <c r="U64" s="78"/>
      <c r="W64" s="80"/>
      <c r="X64" s="81"/>
    </row>
    <row r="65" spans="1:32" s="79" customFormat="1" ht="15" customHeight="1">
      <c r="A65" s="68">
        <v>33</v>
      </c>
      <c r="B65" s="70" t="s">
        <v>119</v>
      </c>
      <c r="C65" s="90" t="s">
        <v>228</v>
      </c>
      <c r="D65" s="70">
        <v>2700286117</v>
      </c>
      <c r="E65" s="70" t="s">
        <v>63</v>
      </c>
      <c r="F65" s="70"/>
      <c r="G65" s="72">
        <v>15</v>
      </c>
      <c r="H65" s="73">
        <v>143.08000000000001</v>
      </c>
      <c r="I65" s="74">
        <f>H65*G65</f>
        <v>2146.2000000000003</v>
      </c>
      <c r="J65" s="75">
        <f>ROUND((((I65)-VLOOKUP(I65,TARIFA,1))*VLOOKUP(I65,TARIFA,4))+VLOOKUP(I65,TARIFA,3),2)</f>
        <v>129.41999999999999</v>
      </c>
      <c r="K65" s="75">
        <f>ROUND((((I65-VLOOKUP(I65,TARIFA,1))*VLOOKUP(I65,TARIFA,4))*VLOOKUP(I65,SUBSIDIO,4))+VLOOKUP(I65,SUBSIDIO,3),2)</f>
        <v>188.7</v>
      </c>
      <c r="L65" s="75">
        <v>0</v>
      </c>
      <c r="M65" s="75">
        <v>0</v>
      </c>
      <c r="N65" s="75">
        <f>J65-K65</f>
        <v>-59.28</v>
      </c>
      <c r="O65" s="75">
        <v>0</v>
      </c>
      <c r="P65" s="75">
        <f>N65+O65</f>
        <v>-59.28</v>
      </c>
      <c r="Q65" s="75">
        <f>I65+L65+M65-P65</f>
        <v>2205.4800000000005</v>
      </c>
      <c r="R65" s="77"/>
      <c r="S65" s="63"/>
      <c r="T65" s="12"/>
      <c r="U65" s="63"/>
      <c r="V65" s="12"/>
      <c r="W65" s="64"/>
      <c r="X65" s="55"/>
      <c r="Y65" s="12"/>
      <c r="Z65" s="12"/>
      <c r="AA65" s="12"/>
      <c r="AB65" s="12"/>
      <c r="AC65" s="12"/>
      <c r="AD65" s="12"/>
      <c r="AE65" s="12"/>
      <c r="AF65" s="12"/>
    </row>
    <row r="66" spans="1:32" s="79" customFormat="1" ht="15" customHeight="1">
      <c r="A66" s="68">
        <v>47</v>
      </c>
      <c r="B66" s="70" t="s">
        <v>94</v>
      </c>
      <c r="C66" s="90" t="s">
        <v>229</v>
      </c>
      <c r="D66" s="70">
        <v>2700286354</v>
      </c>
      <c r="E66" s="70" t="s">
        <v>95</v>
      </c>
      <c r="F66" s="70"/>
      <c r="G66" s="72">
        <v>15</v>
      </c>
      <c r="H66" s="73">
        <v>132.66</v>
      </c>
      <c r="I66" s="74">
        <f>H66*G66</f>
        <v>1989.8999999999999</v>
      </c>
      <c r="J66" s="75">
        <f>ROUND((((I66)-VLOOKUP(I66,TARIFA,1))*VLOOKUP(I66,TARIFA,4))+VLOOKUP(I66,TARIFA,3),2)</f>
        <v>116.34</v>
      </c>
      <c r="K66" s="75">
        <f>ROUND((((I66-VLOOKUP(I66,TARIFA,1))*VLOOKUP(I66,TARIFA,4))*VLOOKUP(I66,SUBSIDIO,4))+VLOOKUP(I66,SUBSIDIO,3),2)</f>
        <v>188.7</v>
      </c>
      <c r="L66" s="75">
        <v>0</v>
      </c>
      <c r="M66" s="75">
        <v>0</v>
      </c>
      <c r="N66" s="75">
        <f>J66-K66</f>
        <v>-72.359999999999985</v>
      </c>
      <c r="O66" s="75">
        <v>0</v>
      </c>
      <c r="P66" s="75">
        <f>N66+O66</f>
        <v>-72.359999999999985</v>
      </c>
      <c r="Q66" s="75">
        <f>I66+L66+M66-P66</f>
        <v>2062.2599999999998</v>
      </c>
      <c r="R66" s="77"/>
      <c r="S66" s="78"/>
      <c r="U66" s="78"/>
      <c r="W66" s="80"/>
      <c r="X66" s="81"/>
    </row>
    <row r="67" spans="1:32" s="79" customFormat="1" ht="15" customHeight="1">
      <c r="A67" s="68">
        <v>34</v>
      </c>
      <c r="B67" s="70" t="s">
        <v>241</v>
      </c>
      <c r="C67" s="90" t="s">
        <v>230</v>
      </c>
      <c r="D67" s="70">
        <v>2700286613</v>
      </c>
      <c r="E67" s="70" t="s">
        <v>162</v>
      </c>
      <c r="F67" s="70"/>
      <c r="G67" s="72">
        <v>15</v>
      </c>
      <c r="H67" s="73">
        <v>334.6</v>
      </c>
      <c r="I67" s="74">
        <f>H67*G67</f>
        <v>5019</v>
      </c>
      <c r="J67" s="75">
        <f>ROUND((((I67)-VLOOKUP(I67,TARIFA,1))*VLOOKUP(I67,TARIFA,4))+VLOOKUP(I67,TARIFA,3),2)</f>
        <v>526.91</v>
      </c>
      <c r="K67" s="75">
        <f>ROUND((((I67-VLOOKUP(I67,TARIFA,1))*VLOOKUP(I67,TARIFA,4))*VLOOKUP(I67,SUBSIDIO,4))+VLOOKUP(I67,SUBSIDIO,3),2)</f>
        <v>0</v>
      </c>
      <c r="L67" s="75">
        <v>0</v>
      </c>
      <c r="M67" s="75">
        <v>0</v>
      </c>
      <c r="N67" s="75">
        <f>J67-K67</f>
        <v>526.91</v>
      </c>
      <c r="O67" s="75">
        <v>1000</v>
      </c>
      <c r="P67" s="75">
        <f>N67+O67</f>
        <v>1526.9099999999999</v>
      </c>
      <c r="Q67" s="75">
        <f>I67+L67+M67-P67</f>
        <v>3492.09</v>
      </c>
      <c r="R67" s="77"/>
      <c r="S67" s="78"/>
      <c r="U67" s="78"/>
      <c r="W67" s="80"/>
      <c r="X67" s="81"/>
    </row>
    <row r="68" spans="1:32" s="79" customFormat="1" ht="15" customHeight="1">
      <c r="A68" s="68">
        <v>35</v>
      </c>
      <c r="B68" s="70" t="s">
        <v>163</v>
      </c>
      <c r="C68" s="90" t="s">
        <v>231</v>
      </c>
      <c r="D68" s="70">
        <v>2700286605</v>
      </c>
      <c r="E68" s="70" t="s">
        <v>124</v>
      </c>
      <c r="F68" s="70"/>
      <c r="G68" s="72">
        <v>15</v>
      </c>
      <c r="H68" s="73">
        <v>166.66</v>
      </c>
      <c r="I68" s="74">
        <f>H68*G68</f>
        <v>2499.9</v>
      </c>
      <c r="J68" s="75">
        <f>ROUND((((I68)-VLOOKUP(I68,TARIFA,1))*VLOOKUP(I68,TARIFA,4))+VLOOKUP(I68,TARIFA,3),2)</f>
        <v>167.91</v>
      </c>
      <c r="K68" s="75">
        <f>ROUND((((I68-VLOOKUP(I68,TARIFA,1))*VLOOKUP(I68,TARIFA,4))*VLOOKUP(I68,SUBSIDIO,4))+VLOOKUP(I68,SUBSIDIO,3),2)</f>
        <v>160.35</v>
      </c>
      <c r="L68" s="75">
        <v>0</v>
      </c>
      <c r="M68" s="75">
        <v>0</v>
      </c>
      <c r="N68" s="75">
        <f>J68-K68</f>
        <v>7.5600000000000023</v>
      </c>
      <c r="O68" s="75">
        <v>0</v>
      </c>
      <c r="P68" s="75">
        <f>N68+O68</f>
        <v>7.5600000000000023</v>
      </c>
      <c r="Q68" s="75">
        <f>I68+L68+M68-P68</f>
        <v>2492.34</v>
      </c>
      <c r="R68" s="77"/>
      <c r="S68" s="78"/>
      <c r="U68" s="78"/>
      <c r="W68" s="80"/>
      <c r="X68" s="81"/>
    </row>
    <row r="69" spans="1:32" s="79" customFormat="1" ht="15" customHeight="1">
      <c r="A69" s="68">
        <v>72</v>
      </c>
      <c r="B69" s="70" t="s">
        <v>283</v>
      </c>
      <c r="C69" s="90" t="s">
        <v>286</v>
      </c>
      <c r="D69" s="70">
        <v>2700278548</v>
      </c>
      <c r="E69" s="69" t="s">
        <v>84</v>
      </c>
      <c r="F69" s="70"/>
      <c r="G69" s="72">
        <v>15</v>
      </c>
      <c r="H69" s="73">
        <v>128.19</v>
      </c>
      <c r="I69" s="74">
        <f>H69*G69</f>
        <v>1922.85</v>
      </c>
      <c r="J69" s="75">
        <f>ROUND((((I69)-VLOOKUP(I69,TARIFA,1))*VLOOKUP(I69,TARIFA,4))+VLOOKUP(I69,TARIFA,3),2)</f>
        <v>112.04</v>
      </c>
      <c r="K69" s="75">
        <f>ROUND((((I69-VLOOKUP(I69,TARIFA,1))*VLOOKUP(I69,TARIFA,4))*VLOOKUP(I69,SUBSIDIO,4))+VLOOKUP(I69,SUBSIDIO,3),2)</f>
        <v>188.7</v>
      </c>
      <c r="L69" s="75"/>
      <c r="M69" s="75">
        <v>0</v>
      </c>
      <c r="N69" s="75">
        <f>J69-K69</f>
        <v>-76.659999999999982</v>
      </c>
      <c r="O69" s="75">
        <v>0</v>
      </c>
      <c r="P69" s="75">
        <f>N69+O69</f>
        <v>-76.659999999999982</v>
      </c>
      <c r="Q69" s="75">
        <f>I69+L69+M69-P69</f>
        <v>1999.51</v>
      </c>
      <c r="R69" s="77"/>
      <c r="S69" s="78"/>
      <c r="U69" s="78"/>
      <c r="W69" s="80"/>
      <c r="X69" s="81"/>
    </row>
    <row r="70" spans="1:32" s="79" customFormat="1" ht="15" customHeight="1">
      <c r="A70" s="68">
        <v>60</v>
      </c>
      <c r="B70" s="70" t="s">
        <v>134</v>
      </c>
      <c r="C70" s="90" t="s">
        <v>191</v>
      </c>
      <c r="D70" s="70">
        <v>2700286125</v>
      </c>
      <c r="E70" s="69" t="s">
        <v>99</v>
      </c>
      <c r="F70" s="70"/>
      <c r="G70" s="72">
        <v>15</v>
      </c>
      <c r="H70" s="73">
        <v>128.19</v>
      </c>
      <c r="I70" s="74">
        <f>H70*G70</f>
        <v>1922.85</v>
      </c>
      <c r="J70" s="75">
        <f>ROUND((((I70)-VLOOKUP(I70,TARIFA,1))*VLOOKUP(I70,TARIFA,4))+VLOOKUP(I70,TARIFA,3),2)</f>
        <v>112.04</v>
      </c>
      <c r="K70" s="75">
        <f>ROUND((((I70-VLOOKUP(I70,TARIFA,1))*VLOOKUP(I70,TARIFA,4))*VLOOKUP(I70,SUBSIDIO,4))+VLOOKUP(I70,SUBSIDIO,3),2)</f>
        <v>188.7</v>
      </c>
      <c r="L70" s="75">
        <v>0</v>
      </c>
      <c r="M70" s="75">
        <v>0</v>
      </c>
      <c r="N70" s="75">
        <f>J70-K70</f>
        <v>-76.659999999999982</v>
      </c>
      <c r="O70" s="75">
        <v>0</v>
      </c>
      <c r="P70" s="75">
        <f>N70+O70</f>
        <v>-76.659999999999982</v>
      </c>
      <c r="Q70" s="75">
        <f>I70+L70+M70-P70</f>
        <v>1999.51</v>
      </c>
      <c r="R70" s="77"/>
      <c r="S70" s="78"/>
      <c r="U70" s="78"/>
      <c r="W70" s="80"/>
      <c r="X70" s="81"/>
    </row>
    <row r="71" spans="1:32" s="79" customFormat="1" ht="15" customHeight="1">
      <c r="A71" s="68">
        <v>61</v>
      </c>
      <c r="B71" s="70" t="s">
        <v>136</v>
      </c>
      <c r="C71" s="90" t="s">
        <v>177</v>
      </c>
      <c r="D71" s="70">
        <v>2700286621</v>
      </c>
      <c r="E71" s="69" t="s">
        <v>247</v>
      </c>
      <c r="F71" s="70"/>
      <c r="G71" s="72">
        <v>15</v>
      </c>
      <c r="H71" s="73">
        <v>128.19</v>
      </c>
      <c r="I71" s="74">
        <f>H71*G71</f>
        <v>1922.85</v>
      </c>
      <c r="J71" s="75">
        <f>ROUND((((I71)-VLOOKUP(I71,TARIFA,1))*VLOOKUP(I71,TARIFA,4))+VLOOKUP(I71,TARIFA,3),2)</f>
        <v>112.04</v>
      </c>
      <c r="K71" s="75">
        <f>ROUND((((I71-VLOOKUP(I71,TARIFA,1))*VLOOKUP(I71,TARIFA,4))*VLOOKUP(I71,SUBSIDIO,4))+VLOOKUP(I71,SUBSIDIO,3),2)</f>
        <v>188.7</v>
      </c>
      <c r="L71" s="75">
        <v>0</v>
      </c>
      <c r="M71" s="75">
        <v>0</v>
      </c>
      <c r="N71" s="75">
        <f>J71-K71</f>
        <v>-76.659999999999982</v>
      </c>
      <c r="O71" s="75">
        <v>0</v>
      </c>
      <c r="P71" s="75">
        <f>N71+O71</f>
        <v>-76.659999999999982</v>
      </c>
      <c r="Q71" s="75">
        <f>I71+L71+M71-P71</f>
        <v>1999.51</v>
      </c>
      <c r="R71" s="77"/>
      <c r="S71" s="78"/>
      <c r="U71" s="78"/>
      <c r="W71" s="80"/>
      <c r="X71" s="81"/>
    </row>
    <row r="72" spans="1:32" s="79" customFormat="1" ht="15" customHeight="1">
      <c r="A72" s="68">
        <v>36</v>
      </c>
      <c r="B72" s="70" t="s">
        <v>132</v>
      </c>
      <c r="C72" s="90" t="s">
        <v>232</v>
      </c>
      <c r="D72" s="70">
        <v>2700286249</v>
      </c>
      <c r="E72" s="69" t="s">
        <v>8</v>
      </c>
      <c r="F72" s="70"/>
      <c r="G72" s="72">
        <v>15</v>
      </c>
      <c r="H72" s="73">
        <v>143.08000000000001</v>
      </c>
      <c r="I72" s="74">
        <f>H72*G72</f>
        <v>2146.2000000000003</v>
      </c>
      <c r="J72" s="75">
        <f>ROUND((((I72)-VLOOKUP(I72,TARIFA,1))*VLOOKUP(I72,TARIFA,4))+VLOOKUP(I72,TARIFA,3),2)</f>
        <v>129.41999999999999</v>
      </c>
      <c r="K72" s="75">
        <f>ROUND((((I72-VLOOKUP(I72,TARIFA,1))*VLOOKUP(I72,TARIFA,4))*VLOOKUP(I72,SUBSIDIO,4))+VLOOKUP(I72,SUBSIDIO,3),2)</f>
        <v>188.7</v>
      </c>
      <c r="L72" s="75">
        <v>0</v>
      </c>
      <c r="M72" s="75">
        <v>0</v>
      </c>
      <c r="N72" s="75">
        <f>J72-K72</f>
        <v>-59.28</v>
      </c>
      <c r="O72" s="75">
        <v>0</v>
      </c>
      <c r="P72" s="75">
        <f>N72+O72</f>
        <v>-59.28</v>
      </c>
      <c r="Q72" s="75">
        <f>I72+L72+M72-P72</f>
        <v>2205.4800000000005</v>
      </c>
      <c r="R72" s="77"/>
      <c r="S72" s="78"/>
      <c r="U72" s="78"/>
      <c r="W72" s="80"/>
      <c r="X72" s="81"/>
    </row>
    <row r="73" spans="1:32" s="79" customFormat="1" ht="15" customHeight="1">
      <c r="A73" s="68">
        <v>37</v>
      </c>
      <c r="B73" s="70" t="s">
        <v>292</v>
      </c>
      <c r="C73" s="90" t="s">
        <v>293</v>
      </c>
      <c r="D73" s="70"/>
      <c r="E73" s="69" t="s">
        <v>111</v>
      </c>
      <c r="F73" s="70"/>
      <c r="G73" s="72">
        <v>15</v>
      </c>
      <c r="H73" s="73">
        <v>128.19999999999999</v>
      </c>
      <c r="I73" s="74">
        <f>H73*G73</f>
        <v>1922.9999999999998</v>
      </c>
      <c r="J73" s="75">
        <f>ROUND((((I73)-VLOOKUP(I73,TARIFA,1))*VLOOKUP(I73,TARIFA,4))+VLOOKUP(I73,TARIFA,3),2)</f>
        <v>112.05</v>
      </c>
      <c r="K73" s="75">
        <f>ROUND((((I73-VLOOKUP(I73,TARIFA,1))*VLOOKUP(I73,TARIFA,4))*VLOOKUP(I73,SUBSIDIO,4))+VLOOKUP(I73,SUBSIDIO,3),2)</f>
        <v>188.7</v>
      </c>
      <c r="L73" s="75"/>
      <c r="M73" s="75"/>
      <c r="N73" s="75">
        <f>J73-K73</f>
        <v>-76.649999999999991</v>
      </c>
      <c r="O73" s="75">
        <v>0</v>
      </c>
      <c r="P73" s="75">
        <f>N73+O73</f>
        <v>-76.649999999999991</v>
      </c>
      <c r="Q73" s="75">
        <f>I73+L73+M73-P73</f>
        <v>1999.6499999999999</v>
      </c>
      <c r="R73" s="77"/>
      <c r="S73" s="78"/>
      <c r="U73" s="78"/>
      <c r="W73" s="80"/>
      <c r="X73" s="81"/>
    </row>
    <row r="74" spans="1:32" s="79" customFormat="1" ht="15" customHeight="1">
      <c r="A74" s="68">
        <v>80</v>
      </c>
      <c r="B74" s="70" t="s">
        <v>107</v>
      </c>
      <c r="C74" s="90" t="s">
        <v>192</v>
      </c>
      <c r="D74" s="70">
        <v>2700286079</v>
      </c>
      <c r="E74" s="70" t="s">
        <v>99</v>
      </c>
      <c r="F74" s="70"/>
      <c r="G74" s="72">
        <v>15</v>
      </c>
      <c r="H74" s="73">
        <v>165.82</v>
      </c>
      <c r="I74" s="74">
        <f>H74*G74</f>
        <v>2487.2999999999997</v>
      </c>
      <c r="J74" s="75">
        <f>ROUND((((I74)-VLOOKUP(I74,TARIFA,1))*VLOOKUP(I74,TARIFA,4))+VLOOKUP(I74,TARIFA,3),2)</f>
        <v>166.54</v>
      </c>
      <c r="K74" s="75">
        <f>ROUND((((I74-VLOOKUP(I74,TARIFA,1))*VLOOKUP(I74,TARIFA,4))*VLOOKUP(I74,SUBSIDIO,4))+VLOOKUP(I74,SUBSIDIO,3),2)</f>
        <v>160.35</v>
      </c>
      <c r="L74" s="75">
        <v>0</v>
      </c>
      <c r="M74" s="75">
        <v>0</v>
      </c>
      <c r="N74" s="75">
        <f>J74-K74</f>
        <v>6.1899999999999977</v>
      </c>
      <c r="O74" s="75">
        <v>0</v>
      </c>
      <c r="P74" s="75">
        <f>N74+O74</f>
        <v>6.1899999999999977</v>
      </c>
      <c r="Q74" s="75">
        <f>I74+L74+M74-P74</f>
        <v>2481.1099999999997</v>
      </c>
      <c r="R74" s="77"/>
      <c r="S74" s="78"/>
      <c r="U74" s="78"/>
      <c r="W74" s="80"/>
      <c r="X74" s="81"/>
    </row>
    <row r="75" spans="1:32" s="79" customFormat="1" ht="15" customHeight="1">
      <c r="A75" s="68">
        <v>38</v>
      </c>
      <c r="B75" s="70" t="s">
        <v>72</v>
      </c>
      <c r="C75" s="90" t="s">
        <v>233</v>
      </c>
      <c r="D75" s="70">
        <v>2700286230</v>
      </c>
      <c r="E75" s="69" t="s">
        <v>8</v>
      </c>
      <c r="F75" s="70"/>
      <c r="G75" s="72">
        <v>15</v>
      </c>
      <c r="H75" s="73">
        <v>143.08000000000001</v>
      </c>
      <c r="I75" s="74">
        <f>H75*G75</f>
        <v>2146.2000000000003</v>
      </c>
      <c r="J75" s="75">
        <f>ROUND((((I75)-VLOOKUP(I75,TARIFA,1))*VLOOKUP(I75,TARIFA,4))+VLOOKUP(I75,TARIFA,3),2)</f>
        <v>129.41999999999999</v>
      </c>
      <c r="K75" s="75">
        <f>ROUND((((I75-VLOOKUP(I75,TARIFA,1))*VLOOKUP(I75,TARIFA,4))*VLOOKUP(I75,SUBSIDIO,4))+VLOOKUP(I75,SUBSIDIO,3),2)</f>
        <v>188.7</v>
      </c>
      <c r="L75" s="75">
        <v>0</v>
      </c>
      <c r="M75" s="75">
        <v>0</v>
      </c>
      <c r="N75" s="75">
        <f>J75-K75</f>
        <v>-59.28</v>
      </c>
      <c r="O75" s="75">
        <v>0</v>
      </c>
      <c r="P75" s="75">
        <f>N75+O75</f>
        <v>-59.28</v>
      </c>
      <c r="Q75" s="75">
        <f>I75+L75+M75-P75</f>
        <v>2205.4800000000005</v>
      </c>
      <c r="R75" s="77"/>
      <c r="S75" s="63"/>
      <c r="T75" s="12"/>
      <c r="U75" s="63"/>
      <c r="V75" s="12"/>
      <c r="W75" s="64"/>
      <c r="X75" s="55"/>
      <c r="Y75" s="12"/>
      <c r="Z75" s="12"/>
      <c r="AA75" s="12"/>
      <c r="AB75" s="12"/>
      <c r="AC75" s="12"/>
      <c r="AD75" s="12"/>
      <c r="AE75" s="12"/>
      <c r="AF75" s="12"/>
    </row>
    <row r="76" spans="1:32" ht="15" customHeight="1">
      <c r="A76" s="68">
        <v>73</v>
      </c>
      <c r="B76" s="70" t="s">
        <v>104</v>
      </c>
      <c r="C76" s="90" t="s">
        <v>186</v>
      </c>
      <c r="D76" s="70">
        <v>2700272566</v>
      </c>
      <c r="E76" s="69" t="s">
        <v>3</v>
      </c>
      <c r="F76" s="70"/>
      <c r="G76" s="72">
        <v>15</v>
      </c>
      <c r="H76" s="73">
        <v>117.32</v>
      </c>
      <c r="I76" s="74">
        <f>H76*G76</f>
        <v>1759.8</v>
      </c>
      <c r="J76" s="75">
        <f>ROUND((((I76)-VLOOKUP(I76,TARIFA,1))*VLOOKUP(I76,TARIFA,4))+VLOOKUP(I76,TARIFA,3),2)</f>
        <v>101.61</v>
      </c>
      <c r="K76" s="75">
        <f>ROUND((((I76-VLOOKUP(I76,TARIFA,1))*VLOOKUP(I76,TARIFA,4))*VLOOKUP(I76,SUBSIDIO,4))+VLOOKUP(I76,SUBSIDIO,3),2)</f>
        <v>188.7</v>
      </c>
      <c r="L76" s="75">
        <v>0</v>
      </c>
      <c r="M76" s="75">
        <v>0</v>
      </c>
      <c r="N76" s="75">
        <f>J76-K76</f>
        <v>-87.089999999999989</v>
      </c>
      <c r="O76" s="75">
        <v>0</v>
      </c>
      <c r="P76" s="75">
        <f>N76+O76</f>
        <v>-87.089999999999989</v>
      </c>
      <c r="Q76" s="75">
        <f>I76+L76+M76-P76</f>
        <v>1846.8899999999999</v>
      </c>
      <c r="R76" s="77"/>
      <c r="S76" s="62"/>
      <c r="U76" s="62"/>
      <c r="W76" s="61"/>
      <c r="X76" s="24"/>
    </row>
    <row r="77" spans="1:32" ht="15" customHeight="1">
      <c r="A77" s="68">
        <v>62</v>
      </c>
      <c r="B77" s="70" t="s">
        <v>131</v>
      </c>
      <c r="C77" s="90" t="s">
        <v>178</v>
      </c>
      <c r="D77" s="70">
        <v>2700286133</v>
      </c>
      <c r="E77" s="69" t="s">
        <v>61</v>
      </c>
      <c r="F77" s="70"/>
      <c r="G77" s="72">
        <v>15</v>
      </c>
      <c r="H77" s="73">
        <v>113.1</v>
      </c>
      <c r="I77" s="74">
        <f>H77*G77</f>
        <v>1696.5</v>
      </c>
      <c r="J77" s="75">
        <f>ROUND((((I77)-VLOOKUP(I77,TARIFA,1))*VLOOKUP(I77,TARIFA,4))+VLOOKUP(I77,TARIFA,3),2)</f>
        <v>97.56</v>
      </c>
      <c r="K77" s="75">
        <f>ROUND((((I77-VLOOKUP(I77,TARIFA,1))*VLOOKUP(I77,TARIFA,4))*VLOOKUP(I77,SUBSIDIO,4))+VLOOKUP(I77,SUBSIDIO,3),2)</f>
        <v>200.7</v>
      </c>
      <c r="L77" s="75">
        <v>0</v>
      </c>
      <c r="M77" s="75">
        <v>0</v>
      </c>
      <c r="N77" s="75">
        <f>J77-K77</f>
        <v>-103.13999999999999</v>
      </c>
      <c r="O77" s="75">
        <v>0</v>
      </c>
      <c r="P77" s="75">
        <f>N77+O77</f>
        <v>-103.13999999999999</v>
      </c>
      <c r="Q77" s="75">
        <f>I77+L77+M77-P77</f>
        <v>1799.6399999999999</v>
      </c>
      <c r="R77" s="77"/>
      <c r="S77" s="62"/>
      <c r="U77" s="62"/>
      <c r="W77" s="61"/>
      <c r="X77" s="24"/>
    </row>
    <row r="78" spans="1:32" ht="15" customHeight="1">
      <c r="A78" s="68">
        <v>81</v>
      </c>
      <c r="B78" s="70" t="s">
        <v>126</v>
      </c>
      <c r="C78" s="90" t="s">
        <v>193</v>
      </c>
      <c r="D78" s="70">
        <v>2700286389</v>
      </c>
      <c r="E78" s="69" t="s">
        <v>112</v>
      </c>
      <c r="F78" s="70"/>
      <c r="G78" s="72">
        <v>15</v>
      </c>
      <c r="H78" s="73">
        <v>102.71</v>
      </c>
      <c r="I78" s="74">
        <f>H78*G78</f>
        <v>1540.6499999999999</v>
      </c>
      <c r="J78" s="75">
        <f>ROUND((((I78)-VLOOKUP(I78,TARIFA,1))*VLOOKUP(I78,TARIFA,4))+VLOOKUP(I78,TARIFA,3),2)</f>
        <v>87.58</v>
      </c>
      <c r="K78" s="75">
        <f>ROUND((((I78-VLOOKUP(I78,TARIFA,1))*VLOOKUP(I78,TARIFA,4))*VLOOKUP(I78,SUBSIDIO,4))+VLOOKUP(I78,SUBSIDIO,3),2)</f>
        <v>200.7</v>
      </c>
      <c r="L78" s="75">
        <v>0</v>
      </c>
      <c r="M78" s="75">
        <v>0</v>
      </c>
      <c r="N78" s="75">
        <f>J78-K78</f>
        <v>-113.11999999999999</v>
      </c>
      <c r="O78" s="75">
        <v>0</v>
      </c>
      <c r="P78" s="75">
        <f>N78+O78</f>
        <v>-113.11999999999999</v>
      </c>
      <c r="Q78" s="75">
        <f>I78+L78+M78-P78</f>
        <v>1653.7699999999998</v>
      </c>
      <c r="R78" s="77"/>
      <c r="S78" s="62"/>
      <c r="U78" s="62"/>
      <c r="W78" s="61"/>
      <c r="X78" s="24"/>
    </row>
    <row r="79" spans="1:32" s="79" customFormat="1" ht="15" customHeight="1">
      <c r="A79" s="68">
        <v>74</v>
      </c>
      <c r="B79" s="70" t="s">
        <v>89</v>
      </c>
      <c r="C79" s="90" t="s">
        <v>187</v>
      </c>
      <c r="D79" s="70">
        <v>2700286540</v>
      </c>
      <c r="E79" s="69" t="s">
        <v>90</v>
      </c>
      <c r="F79" s="71"/>
      <c r="G79" s="72">
        <v>15</v>
      </c>
      <c r="H79" s="73">
        <v>143.05000000000001</v>
      </c>
      <c r="I79" s="74">
        <f>H79*G79</f>
        <v>2145.75</v>
      </c>
      <c r="J79" s="75">
        <f>ROUND((((I79)-VLOOKUP(I79,TARIFA,1))*VLOOKUP(I79,TARIFA,4))+VLOOKUP(I79,TARIFA,3),2)</f>
        <v>129.37</v>
      </c>
      <c r="K79" s="75">
        <f>ROUND((((I79-VLOOKUP(I79,TARIFA,1))*VLOOKUP(I79,TARIFA,4))*VLOOKUP(I79,SUBSIDIO,4))+VLOOKUP(I79,SUBSIDIO,3),2)</f>
        <v>188.7</v>
      </c>
      <c r="L79" s="75">
        <v>0</v>
      </c>
      <c r="M79" s="75">
        <v>0</v>
      </c>
      <c r="N79" s="75">
        <f>J79-K79</f>
        <v>-59.329999999999984</v>
      </c>
      <c r="O79" s="75">
        <v>0</v>
      </c>
      <c r="P79" s="75">
        <f>N79+O79</f>
        <v>-59.329999999999984</v>
      </c>
      <c r="Q79" s="75">
        <f>I79+L79+M79-P79</f>
        <v>2205.08</v>
      </c>
      <c r="R79" s="77"/>
      <c r="S79" s="62"/>
      <c r="T79" s="14"/>
      <c r="U79" s="62"/>
      <c r="V79" s="14"/>
      <c r="W79" s="61"/>
      <c r="X79" s="24"/>
      <c r="Y79" s="14"/>
      <c r="Z79" s="14"/>
      <c r="AA79" s="14"/>
      <c r="AB79" s="14"/>
      <c r="AC79" s="14"/>
      <c r="AD79" s="14"/>
      <c r="AE79" s="14"/>
      <c r="AF79" s="14"/>
    </row>
    <row r="80" spans="1:32" s="79" customFormat="1" ht="15" customHeight="1">
      <c r="A80" s="68">
        <v>63</v>
      </c>
      <c r="B80" s="70" t="s">
        <v>118</v>
      </c>
      <c r="C80" s="90" t="s">
        <v>179</v>
      </c>
      <c r="D80" s="70">
        <v>2700286532</v>
      </c>
      <c r="E80" s="69" t="s">
        <v>110</v>
      </c>
      <c r="F80" s="70"/>
      <c r="G80" s="72">
        <v>15</v>
      </c>
      <c r="H80" s="73">
        <v>91.79</v>
      </c>
      <c r="I80" s="74">
        <f>H80*G80</f>
        <v>1376.8500000000001</v>
      </c>
      <c r="J80" s="75">
        <f>ROUND((((I80)-VLOOKUP(I80,TARIFA,1))*VLOOKUP(I80,TARIFA,4))+VLOOKUP(I80,TARIFA,3),2)</f>
        <v>77.099999999999994</v>
      </c>
      <c r="K80" s="75">
        <f>ROUND((((I80-VLOOKUP(I80,TARIFA,1))*VLOOKUP(I80,TARIFA,4))*VLOOKUP(I80,SUBSIDIO,4))+VLOOKUP(I80,SUBSIDIO,3),2)</f>
        <v>200.7</v>
      </c>
      <c r="L80" s="75">
        <v>0</v>
      </c>
      <c r="M80" s="75">
        <v>0</v>
      </c>
      <c r="N80" s="75">
        <f>J80-K80</f>
        <v>-123.6</v>
      </c>
      <c r="O80" s="75">
        <v>0</v>
      </c>
      <c r="P80" s="75">
        <f>N80+O80</f>
        <v>-123.6</v>
      </c>
      <c r="Q80" s="75">
        <f>I80+L80+M80-P80</f>
        <v>1500.45</v>
      </c>
      <c r="R80" s="77"/>
      <c r="S80" s="78"/>
      <c r="U80" s="78"/>
      <c r="W80" s="80"/>
      <c r="X80" s="81"/>
    </row>
    <row r="81" spans="1:32" s="79" customFormat="1" ht="15" customHeight="1">
      <c r="A81" s="68">
        <v>64</v>
      </c>
      <c r="B81" s="70" t="s">
        <v>77</v>
      </c>
      <c r="C81" s="90" t="s">
        <v>180</v>
      </c>
      <c r="D81" s="70">
        <v>2700250732</v>
      </c>
      <c r="E81" s="69" t="s">
        <v>108</v>
      </c>
      <c r="F81" s="70"/>
      <c r="G81" s="72">
        <v>14</v>
      </c>
      <c r="H81" s="73">
        <v>120.84</v>
      </c>
      <c r="I81" s="74">
        <f>H81*G81</f>
        <v>1691.76</v>
      </c>
      <c r="J81" s="75">
        <f>ROUND((((I81)-VLOOKUP(I81,TARIFA,1))*VLOOKUP(I81,TARIFA,4))+VLOOKUP(I81,TARIFA,3),2)</f>
        <v>97.25</v>
      </c>
      <c r="K81" s="75">
        <f>ROUND((((I81-VLOOKUP(I81,TARIFA,1))*VLOOKUP(I81,TARIFA,4))*VLOOKUP(I81,SUBSIDIO,4))+VLOOKUP(I81,SUBSIDIO,3),2)</f>
        <v>200.7</v>
      </c>
      <c r="L81" s="75">
        <v>0</v>
      </c>
      <c r="M81" s="75">
        <v>0</v>
      </c>
      <c r="N81" s="75">
        <f>J81-K81</f>
        <v>-103.44999999999999</v>
      </c>
      <c r="O81" s="75">
        <v>0</v>
      </c>
      <c r="P81" s="75">
        <f>N81+O81</f>
        <v>-103.44999999999999</v>
      </c>
      <c r="Q81" s="75">
        <f>I81+L81+M81-P81</f>
        <v>1795.21</v>
      </c>
      <c r="R81" s="77"/>
      <c r="S81" s="78"/>
      <c r="U81" s="78"/>
      <c r="W81" s="80"/>
      <c r="X81" s="81"/>
    </row>
    <row r="82" spans="1:32" s="79" customFormat="1" ht="15" customHeight="1">
      <c r="A82" s="68">
        <v>65</v>
      </c>
      <c r="B82" s="70" t="s">
        <v>78</v>
      </c>
      <c r="C82" s="90" t="s">
        <v>181</v>
      </c>
      <c r="D82" s="70">
        <v>2700250201</v>
      </c>
      <c r="E82" s="69" t="s">
        <v>61</v>
      </c>
      <c r="F82" s="70"/>
      <c r="G82" s="72">
        <v>15</v>
      </c>
      <c r="H82" s="73">
        <v>115.02</v>
      </c>
      <c r="I82" s="74">
        <f>H82*G82</f>
        <v>1725.3</v>
      </c>
      <c r="J82" s="75">
        <f>ROUND((((I82)-VLOOKUP(I82,TARIFA,1))*VLOOKUP(I82,TARIFA,4))+VLOOKUP(I82,TARIFA,3),2)</f>
        <v>99.4</v>
      </c>
      <c r="K82" s="75">
        <f>ROUND((((I82-VLOOKUP(I82,TARIFA,1))*VLOOKUP(I82,TARIFA,4))*VLOOKUP(I82,SUBSIDIO,4))+VLOOKUP(I82,SUBSIDIO,3),2)</f>
        <v>193.8</v>
      </c>
      <c r="L82" s="75">
        <v>0</v>
      </c>
      <c r="M82" s="75">
        <v>0</v>
      </c>
      <c r="N82" s="75">
        <f>J82-K82</f>
        <v>-94.4</v>
      </c>
      <c r="O82" s="75">
        <v>0</v>
      </c>
      <c r="P82" s="75">
        <f>N82+O82</f>
        <v>-94.4</v>
      </c>
      <c r="Q82" s="75">
        <f>I82+L82+M82-P82</f>
        <v>1819.7</v>
      </c>
      <c r="R82" s="77"/>
      <c r="S82" s="62"/>
      <c r="T82" s="14"/>
      <c r="U82" s="62"/>
      <c r="V82" s="14"/>
      <c r="W82" s="61"/>
      <c r="X82" s="24"/>
      <c r="Y82" s="14"/>
      <c r="Z82" s="14"/>
      <c r="AA82" s="14"/>
      <c r="AB82" s="14"/>
      <c r="AC82" s="14"/>
      <c r="AD82" s="14"/>
      <c r="AE82" s="14"/>
      <c r="AF82" s="14"/>
    </row>
    <row r="83" spans="1:32" s="79" customFormat="1" ht="15" customHeight="1">
      <c r="A83" s="68">
        <v>4</v>
      </c>
      <c r="B83" s="89" t="s">
        <v>116</v>
      </c>
      <c r="C83" s="90" t="s">
        <v>267</v>
      </c>
      <c r="D83" s="89">
        <v>2700286427</v>
      </c>
      <c r="E83" s="89" t="s">
        <v>117</v>
      </c>
      <c r="F83" s="67"/>
      <c r="G83" s="72">
        <v>15</v>
      </c>
      <c r="H83" s="73">
        <v>112.06</v>
      </c>
      <c r="I83" s="74">
        <f>H83*G83</f>
        <v>1680.9</v>
      </c>
      <c r="J83" s="75">
        <f>ROUND((((I83)-VLOOKUP(I83,TARIFA,1))*VLOOKUP(I83,TARIFA,4))+VLOOKUP(I83,TARIFA,3),2)</f>
        <v>96.56</v>
      </c>
      <c r="K83" s="75">
        <f>ROUND((((I83-VLOOKUP(I83,TARIFA,1))*VLOOKUP(I83,TARIFA,4))*VLOOKUP(I83,SUBSIDIO,4))+VLOOKUP(I83,SUBSIDIO,3),2)</f>
        <v>200.7</v>
      </c>
      <c r="L83" s="75">
        <v>0</v>
      </c>
      <c r="M83" s="75">
        <v>0</v>
      </c>
      <c r="N83" s="75">
        <f>J83-K83</f>
        <v>-104.13999999999999</v>
      </c>
      <c r="O83" s="75">
        <v>0</v>
      </c>
      <c r="P83" s="75">
        <f>N83+O83</f>
        <v>-104.13999999999999</v>
      </c>
      <c r="Q83" s="75">
        <f>I83+L83+M83-P83</f>
        <v>1785.04</v>
      </c>
      <c r="R83" s="77"/>
      <c r="S83" s="78"/>
      <c r="U83" s="78"/>
      <c r="W83" s="80"/>
      <c r="X83" s="81"/>
    </row>
    <row r="84" spans="1:32" s="79" customFormat="1" ht="15" customHeight="1">
      <c r="A84" s="68">
        <v>39</v>
      </c>
      <c r="B84" s="70" t="s">
        <v>289</v>
      </c>
      <c r="C84" s="93" t="s">
        <v>290</v>
      </c>
      <c r="D84" s="70">
        <v>2700292265</v>
      </c>
      <c r="E84" s="69" t="s">
        <v>111</v>
      </c>
      <c r="F84" s="70"/>
      <c r="G84" s="72">
        <v>15</v>
      </c>
      <c r="H84" s="73">
        <v>128.19999999999999</v>
      </c>
      <c r="I84" s="74">
        <f>H84*G84</f>
        <v>1922.9999999999998</v>
      </c>
      <c r="J84" s="75">
        <f>ROUND((((I84)-VLOOKUP(I84,TARIFA,1))*VLOOKUP(I84,TARIFA,4))+VLOOKUP(I84,TARIFA,3),2)</f>
        <v>112.05</v>
      </c>
      <c r="K84" s="75">
        <f>ROUND((((I84-VLOOKUP(I84,TARIFA,1))*VLOOKUP(I84,TARIFA,4))*VLOOKUP(I84,SUBSIDIO,4))+VLOOKUP(I84,SUBSIDIO,3),2)</f>
        <v>188.7</v>
      </c>
      <c r="L84" s="75"/>
      <c r="M84" s="75">
        <v>0</v>
      </c>
      <c r="N84" s="75">
        <f>J84-K84</f>
        <v>-76.649999999999991</v>
      </c>
      <c r="O84" s="75">
        <v>0</v>
      </c>
      <c r="P84" s="75">
        <f>N84+O84</f>
        <v>-76.649999999999991</v>
      </c>
      <c r="Q84" s="75">
        <f>I84+L84+M84-P84</f>
        <v>1999.6499999999999</v>
      </c>
      <c r="R84" s="77"/>
      <c r="S84" s="78"/>
      <c r="U84" s="78"/>
      <c r="W84" s="80"/>
      <c r="X84" s="81"/>
    </row>
    <row r="85" spans="1:32" s="79" customFormat="1" ht="15" customHeight="1">
      <c r="A85" s="68">
        <v>88</v>
      </c>
      <c r="B85" s="70" t="s">
        <v>255</v>
      </c>
      <c r="C85" s="90" t="s">
        <v>251</v>
      </c>
      <c r="D85" s="70">
        <v>2700289523</v>
      </c>
      <c r="E85" s="70" t="s">
        <v>130</v>
      </c>
      <c r="F85" s="70"/>
      <c r="G85" s="72">
        <v>15</v>
      </c>
      <c r="H85" s="73">
        <v>93.33</v>
      </c>
      <c r="I85" s="74">
        <f>H85*G85</f>
        <v>1399.95</v>
      </c>
      <c r="J85" s="75">
        <f>ROUND((((I85)-VLOOKUP(I85,TARIFA,1))*VLOOKUP(I85,TARIFA,4))+VLOOKUP(I85,TARIFA,3),2)</f>
        <v>78.58</v>
      </c>
      <c r="K85" s="75">
        <f>ROUND((((I85-VLOOKUP(I85,TARIFA,1))*VLOOKUP(I85,TARIFA,4))*VLOOKUP(I85,SUBSIDIO,4))+VLOOKUP(I85,SUBSIDIO,3),2)</f>
        <v>200.7</v>
      </c>
      <c r="L85" s="75">
        <v>0</v>
      </c>
      <c r="M85" s="75">
        <v>0</v>
      </c>
      <c r="N85" s="75">
        <f>J85-K85</f>
        <v>-122.11999999999999</v>
      </c>
      <c r="O85" s="75">
        <v>0</v>
      </c>
      <c r="P85" s="75">
        <f>N85+O85</f>
        <v>-122.11999999999999</v>
      </c>
      <c r="Q85" s="75">
        <f>I85+L85+M85-P85</f>
        <v>1522.07</v>
      </c>
      <c r="R85" s="77"/>
      <c r="S85" s="78"/>
      <c r="T85" s="11"/>
      <c r="U85" s="78"/>
      <c r="V85" s="11"/>
      <c r="W85" s="80"/>
      <c r="X85" s="56"/>
      <c r="Y85" s="11"/>
      <c r="Z85" s="11"/>
      <c r="AA85" s="11"/>
      <c r="AB85" s="11"/>
      <c r="AC85" s="11"/>
      <c r="AD85" s="11"/>
      <c r="AE85" s="11"/>
      <c r="AF85" s="11"/>
    </row>
    <row r="86" spans="1:32" s="12" customFormat="1" ht="15" customHeight="1">
      <c r="A86" s="68">
        <v>66</v>
      </c>
      <c r="B86" s="70" t="s">
        <v>100</v>
      </c>
      <c r="C86" s="90" t="s">
        <v>182</v>
      </c>
      <c r="D86" s="70">
        <v>2700269824</v>
      </c>
      <c r="E86" s="69" t="s">
        <v>133</v>
      </c>
      <c r="F86" s="70"/>
      <c r="G86" s="72">
        <v>15</v>
      </c>
      <c r="H86" s="73">
        <v>102.71</v>
      </c>
      <c r="I86" s="74">
        <f>H86*G86</f>
        <v>1540.6499999999999</v>
      </c>
      <c r="J86" s="75">
        <f>ROUND((((I86)-VLOOKUP(I86,TARIFA,1))*VLOOKUP(I86,TARIFA,4))+VLOOKUP(I86,TARIFA,3),2)</f>
        <v>87.58</v>
      </c>
      <c r="K86" s="75">
        <f>ROUND((((I86-VLOOKUP(I86,TARIFA,1))*VLOOKUP(I86,TARIFA,4))*VLOOKUP(I86,SUBSIDIO,4))+VLOOKUP(I86,SUBSIDIO,3),2)</f>
        <v>200.7</v>
      </c>
      <c r="L86" s="75">
        <v>0</v>
      </c>
      <c r="M86" s="75">
        <v>0</v>
      </c>
      <c r="N86" s="75">
        <f>J86-K86</f>
        <v>-113.11999999999999</v>
      </c>
      <c r="O86" s="75">
        <v>0</v>
      </c>
      <c r="P86" s="75">
        <f>N86+O86</f>
        <v>-113.11999999999999</v>
      </c>
      <c r="Q86" s="75">
        <f>I86+L86+M86-P86</f>
        <v>1653.7699999999998</v>
      </c>
      <c r="R86" s="77"/>
      <c r="S86" s="78"/>
      <c r="T86" s="79"/>
      <c r="U86" s="78"/>
      <c r="V86" s="79"/>
      <c r="W86" s="80"/>
      <c r="X86" s="81"/>
      <c r="Y86" s="79"/>
      <c r="Z86" s="79"/>
      <c r="AA86" s="79"/>
      <c r="AB86" s="79"/>
      <c r="AC86" s="79"/>
      <c r="AD86" s="79"/>
      <c r="AE86" s="79"/>
      <c r="AF86" s="79"/>
    </row>
    <row r="87" spans="1:32" s="12" customFormat="1" ht="15" customHeight="1">
      <c r="A87" s="68">
        <v>67</v>
      </c>
      <c r="B87" s="70" t="s">
        <v>288</v>
      </c>
      <c r="C87" s="90" t="s">
        <v>285</v>
      </c>
      <c r="D87" s="70">
        <v>2700292273</v>
      </c>
      <c r="E87" s="69" t="s">
        <v>282</v>
      </c>
      <c r="F87" s="70"/>
      <c r="G87" s="72">
        <v>14</v>
      </c>
      <c r="H87" s="73">
        <v>128.19999999999999</v>
      </c>
      <c r="I87" s="74">
        <f>H87*G87</f>
        <v>1794.7999999999997</v>
      </c>
      <c r="J87" s="75">
        <f>ROUND((((I87)-VLOOKUP(I87,TARIFA,1))*VLOOKUP(I87,TARIFA,4))+VLOOKUP(I87,TARIFA,3),2)</f>
        <v>103.85</v>
      </c>
      <c r="K87" s="75">
        <f>ROUND((((I87-VLOOKUP(I87,TARIFA,1))*VLOOKUP(I87,TARIFA,4))*VLOOKUP(I87,SUBSIDIO,4))+VLOOKUP(I87,SUBSIDIO,3),2)</f>
        <v>188.7</v>
      </c>
      <c r="L87" s="75"/>
      <c r="M87" s="75">
        <v>0</v>
      </c>
      <c r="N87" s="75">
        <f>J87-K87</f>
        <v>-84.85</v>
      </c>
      <c r="O87" s="75">
        <v>0</v>
      </c>
      <c r="P87" s="75">
        <f>N87+O87</f>
        <v>-84.85</v>
      </c>
      <c r="Q87" s="75">
        <f>I87+L87+M87-P87</f>
        <v>1879.6499999999996</v>
      </c>
      <c r="R87" s="77"/>
      <c r="S87" s="78"/>
      <c r="T87" s="79"/>
      <c r="U87" s="78"/>
      <c r="V87" s="79"/>
      <c r="W87" s="80"/>
      <c r="X87" s="81"/>
      <c r="Y87" s="79"/>
      <c r="Z87" s="79"/>
      <c r="AA87" s="79"/>
      <c r="AB87" s="79"/>
      <c r="AC87" s="79"/>
      <c r="AD87" s="79"/>
      <c r="AE87" s="79"/>
      <c r="AF87" s="79"/>
    </row>
    <row r="88" spans="1:32" s="12" customFormat="1" ht="15" customHeight="1">
      <c r="A88" s="68">
        <v>68</v>
      </c>
      <c r="B88" s="70" t="s">
        <v>243</v>
      </c>
      <c r="C88" s="90" t="s">
        <v>266</v>
      </c>
      <c r="D88" s="70">
        <v>2700288446</v>
      </c>
      <c r="E88" s="69" t="s">
        <v>242</v>
      </c>
      <c r="F88" s="70"/>
      <c r="G88" s="72">
        <v>15</v>
      </c>
      <c r="H88" s="73">
        <v>140</v>
      </c>
      <c r="I88" s="74">
        <f>H88*G88</f>
        <v>2100</v>
      </c>
      <c r="J88" s="75">
        <f>ROUND((((I88)-VLOOKUP(I88,TARIFA,1))*VLOOKUP(I88,TARIFA,4))+VLOOKUP(I88,TARIFA,3),2)</f>
        <v>124.4</v>
      </c>
      <c r="K88" s="75">
        <f>ROUND((((I88-VLOOKUP(I88,TARIFA,1))*VLOOKUP(I88,TARIFA,4))*VLOOKUP(I88,SUBSIDIO,4))+VLOOKUP(I88,SUBSIDIO,3),2)</f>
        <v>188.7</v>
      </c>
      <c r="L88" s="75">
        <v>0</v>
      </c>
      <c r="M88" s="75">
        <v>0</v>
      </c>
      <c r="N88" s="75">
        <f>J88-K88</f>
        <v>-64.299999999999983</v>
      </c>
      <c r="O88" s="75">
        <v>0</v>
      </c>
      <c r="P88" s="75">
        <f>N88+O88</f>
        <v>-64.299999999999983</v>
      </c>
      <c r="Q88" s="75">
        <f>I88+L88+M88-P88</f>
        <v>2164.3000000000002</v>
      </c>
      <c r="R88" s="77"/>
      <c r="S88" s="78"/>
      <c r="T88" s="79"/>
      <c r="U88" s="78"/>
      <c r="V88" s="79"/>
      <c r="W88" s="80"/>
      <c r="X88" s="81"/>
      <c r="Y88" s="79"/>
      <c r="Z88" s="79"/>
      <c r="AA88" s="79"/>
      <c r="AB88" s="79"/>
      <c r="AC88" s="79"/>
      <c r="AD88" s="79"/>
      <c r="AE88" s="79"/>
      <c r="AF88" s="79"/>
    </row>
    <row r="89" spans="1:32" s="12" customFormat="1" ht="15" customHeight="1">
      <c r="A89" s="68">
        <v>40</v>
      </c>
      <c r="B89" s="70" t="s">
        <v>164</v>
      </c>
      <c r="C89" s="90" t="s">
        <v>200</v>
      </c>
      <c r="D89" s="70">
        <v>2700285897</v>
      </c>
      <c r="E89" s="70" t="s">
        <v>61</v>
      </c>
      <c r="F89" s="71"/>
      <c r="G89" s="72">
        <v>15</v>
      </c>
      <c r="H89" s="73">
        <v>110</v>
      </c>
      <c r="I89" s="74">
        <f>H89*G89</f>
        <v>1650</v>
      </c>
      <c r="J89" s="75">
        <f>ROUND((((I89)-VLOOKUP(I89,TARIFA,1))*VLOOKUP(I89,TARIFA,4))+VLOOKUP(I89,TARIFA,3),2)</f>
        <v>94.58</v>
      </c>
      <c r="K89" s="75">
        <f>ROUND((((I89-VLOOKUP(I89,TARIFA,1))*VLOOKUP(I89,TARIFA,4))*VLOOKUP(I89,SUBSIDIO,4))+VLOOKUP(I89,SUBSIDIO,3),2)</f>
        <v>200.7</v>
      </c>
      <c r="L89" s="75">
        <v>0</v>
      </c>
      <c r="M89" s="75">
        <v>0</v>
      </c>
      <c r="N89" s="75">
        <f>J89-K89</f>
        <v>-106.11999999999999</v>
      </c>
      <c r="O89" s="75">
        <v>0</v>
      </c>
      <c r="P89" s="75">
        <f>N89+O89</f>
        <v>-106.11999999999999</v>
      </c>
      <c r="Q89" s="75">
        <f>I89+L89+M89-P89</f>
        <v>1756.12</v>
      </c>
      <c r="R89" s="77"/>
      <c r="S89" s="63"/>
      <c r="U89" s="63"/>
      <c r="W89" s="64"/>
      <c r="X89" s="55"/>
    </row>
    <row r="90" spans="1:32" s="12" customFormat="1" ht="15" customHeight="1">
      <c r="A90" s="68">
        <v>41</v>
      </c>
      <c r="B90" s="70" t="s">
        <v>165</v>
      </c>
      <c r="C90" s="90" t="s">
        <v>199</v>
      </c>
      <c r="D90" s="70">
        <v>2700286516</v>
      </c>
      <c r="E90" s="69" t="s">
        <v>166</v>
      </c>
      <c r="F90" s="70"/>
      <c r="G90" s="72">
        <v>15</v>
      </c>
      <c r="H90" s="73">
        <v>133.33000000000001</v>
      </c>
      <c r="I90" s="74">
        <f>H90*G90</f>
        <v>1999.9500000000003</v>
      </c>
      <c r="J90" s="75">
        <f>ROUND((((I90)-VLOOKUP(I90,TARIFA,1))*VLOOKUP(I90,TARIFA,4))+VLOOKUP(I90,TARIFA,3),2)</f>
        <v>116.98</v>
      </c>
      <c r="K90" s="75">
        <f>ROUND((((I90-VLOOKUP(I90,TARIFA,1))*VLOOKUP(I90,TARIFA,4))*VLOOKUP(I90,SUBSIDIO,4))+VLOOKUP(I90,SUBSIDIO,3),2)</f>
        <v>188.7</v>
      </c>
      <c r="L90" s="75">
        <v>0</v>
      </c>
      <c r="M90" s="75">
        <v>0</v>
      </c>
      <c r="N90" s="75">
        <f>J90-K90</f>
        <v>-71.719999999999985</v>
      </c>
      <c r="O90" s="75">
        <v>0</v>
      </c>
      <c r="P90" s="75">
        <f>N90+O90</f>
        <v>-71.719999999999985</v>
      </c>
      <c r="Q90" s="75">
        <f>I90+L90+M90-P90</f>
        <v>2071.67</v>
      </c>
      <c r="R90" s="77"/>
      <c r="S90" s="78"/>
      <c r="T90" s="79"/>
      <c r="U90" s="78"/>
      <c r="V90" s="79"/>
      <c r="W90" s="80"/>
      <c r="X90" s="81"/>
      <c r="Y90" s="79"/>
      <c r="Z90" s="79"/>
      <c r="AA90" s="79"/>
      <c r="AB90" s="79"/>
      <c r="AC90" s="79"/>
      <c r="AD90" s="79"/>
      <c r="AE90" s="79"/>
      <c r="AF90" s="79"/>
    </row>
    <row r="91" spans="1:32" s="11" customFormat="1" ht="15" customHeight="1">
      <c r="A91" s="68">
        <v>42</v>
      </c>
      <c r="B91" s="70" t="s">
        <v>167</v>
      </c>
      <c r="C91" s="90" t="s">
        <v>234</v>
      </c>
      <c r="D91" s="70">
        <v>2700285919</v>
      </c>
      <c r="E91" s="70" t="s">
        <v>168</v>
      </c>
      <c r="F91" s="70"/>
      <c r="G91" s="72">
        <v>15</v>
      </c>
      <c r="H91" s="73">
        <v>334.6</v>
      </c>
      <c r="I91" s="74">
        <f>H91*G91</f>
        <v>5019</v>
      </c>
      <c r="J91" s="75">
        <f>ROUND((((I91)-VLOOKUP(I91,TARIFA,1))*VLOOKUP(I91,TARIFA,4))+VLOOKUP(I91,TARIFA,3),2)</f>
        <v>526.91</v>
      </c>
      <c r="K91" s="75">
        <f>ROUND((((I91-VLOOKUP(I91,TARIFA,1))*VLOOKUP(I91,TARIFA,4))*VLOOKUP(I91,SUBSIDIO,4))+VLOOKUP(I91,SUBSIDIO,3),2)</f>
        <v>0</v>
      </c>
      <c r="L91" s="75">
        <v>0</v>
      </c>
      <c r="M91" s="75">
        <v>0</v>
      </c>
      <c r="N91" s="75">
        <f>J91-K91</f>
        <v>526.91</v>
      </c>
      <c r="O91" s="75">
        <v>0</v>
      </c>
      <c r="P91" s="75">
        <f>N91+O91</f>
        <v>526.91</v>
      </c>
      <c r="Q91" s="75">
        <f>I91+L91+M91-P91</f>
        <v>4492.09</v>
      </c>
      <c r="R91" s="77"/>
      <c r="S91" s="78"/>
      <c r="T91" s="79"/>
      <c r="U91" s="78"/>
      <c r="V91" s="79"/>
      <c r="W91" s="80"/>
      <c r="X91" s="81"/>
      <c r="Y91" s="79"/>
      <c r="Z91" s="79"/>
      <c r="AA91" s="79"/>
      <c r="AB91" s="79"/>
      <c r="AC91" s="79"/>
      <c r="AD91" s="79"/>
      <c r="AE91" s="79"/>
      <c r="AF91" s="79"/>
    </row>
    <row r="92" spans="1:32" s="82" customFormat="1" ht="15" customHeight="1">
      <c r="A92" s="95"/>
      <c r="B92" s="25"/>
      <c r="C92" s="25"/>
      <c r="D92" s="25"/>
      <c r="E92" s="25"/>
      <c r="F92" s="25"/>
      <c r="G92" s="27"/>
      <c r="H92" s="28"/>
      <c r="I92" s="94">
        <f>SUM(I4:I91)</f>
        <v>228384.40000000002</v>
      </c>
      <c r="J92" s="26"/>
      <c r="K92" s="26"/>
      <c r="L92" s="26"/>
      <c r="M92" s="94"/>
      <c r="N92" s="94"/>
      <c r="O92" s="94"/>
      <c r="P92" s="26"/>
      <c r="Q92" s="84">
        <f>SUM(Q4:Q91)</f>
        <v>221475.75</v>
      </c>
      <c r="R92" s="76"/>
      <c r="S92" s="23"/>
      <c r="X92" s="23"/>
    </row>
    <row r="93" spans="1:32" s="82" customFormat="1" ht="15" customHeight="1">
      <c r="A93" s="95"/>
      <c r="B93" s="25"/>
      <c r="C93" s="25"/>
      <c r="D93" s="25"/>
      <c r="E93" s="25"/>
      <c r="F93" s="25"/>
      <c r="G93" s="27"/>
      <c r="H93" s="28"/>
      <c r="I93" s="94"/>
      <c r="J93" s="26"/>
      <c r="K93" s="26"/>
      <c r="L93" s="26"/>
      <c r="M93" s="94"/>
      <c r="N93" s="94"/>
      <c r="O93" s="94"/>
      <c r="P93" s="26"/>
      <c r="Q93" s="83"/>
      <c r="R93" s="76"/>
      <c r="S93" s="23"/>
      <c r="X93" s="23"/>
    </row>
    <row r="94" spans="1:32" s="82" customFormat="1" ht="15" customHeight="1">
      <c r="A94" s="95"/>
      <c r="B94" s="25"/>
      <c r="C94" s="25"/>
      <c r="D94" s="25"/>
      <c r="E94" s="25"/>
      <c r="F94" s="25"/>
      <c r="G94" s="27"/>
      <c r="H94" s="28"/>
      <c r="I94" s="94"/>
      <c r="J94" s="26"/>
      <c r="K94" s="26"/>
      <c r="L94" s="26"/>
      <c r="M94" s="94"/>
      <c r="N94" s="94"/>
      <c r="O94" s="94"/>
      <c r="P94" s="26"/>
      <c r="Q94" s="83"/>
      <c r="R94" s="76"/>
      <c r="S94" s="23"/>
      <c r="X94" s="23"/>
    </row>
    <row r="95" spans="1:32" s="82" customFormat="1" ht="15" customHeight="1">
      <c r="A95" s="95"/>
      <c r="B95" s="25"/>
      <c r="C95" s="25"/>
      <c r="D95" s="25"/>
      <c r="E95" s="25"/>
      <c r="F95" s="25"/>
      <c r="G95" s="27"/>
      <c r="H95" s="28"/>
      <c r="I95" s="94"/>
      <c r="J95" s="26"/>
      <c r="K95" s="26"/>
      <c r="L95" s="26"/>
      <c r="M95" s="94"/>
      <c r="N95" s="94"/>
      <c r="O95" s="94"/>
      <c r="P95" s="26"/>
      <c r="Q95" s="83"/>
      <c r="R95" s="76"/>
      <c r="S95" s="23"/>
      <c r="X95" s="23"/>
    </row>
    <row r="96" spans="1:32" s="82" customFormat="1" ht="15" customHeight="1">
      <c r="A96" s="95"/>
      <c r="B96" s="25"/>
      <c r="C96" s="25"/>
      <c r="D96" s="25"/>
      <c r="E96" s="25"/>
      <c r="F96" s="25"/>
      <c r="G96" s="27"/>
      <c r="H96" s="28"/>
      <c r="I96" s="94"/>
      <c r="J96" s="26"/>
      <c r="K96" s="26"/>
      <c r="L96" s="26"/>
      <c r="M96" s="94"/>
      <c r="N96" s="94"/>
      <c r="O96" s="94"/>
      <c r="P96" s="26"/>
      <c r="Q96" s="57"/>
      <c r="R96" s="76"/>
      <c r="S96" s="23"/>
      <c r="X96" s="23"/>
    </row>
    <row r="97" spans="1:25" s="82" customFormat="1" ht="15" customHeight="1">
      <c r="A97" s="95"/>
      <c r="B97" s="17"/>
      <c r="C97" s="17"/>
      <c r="D97" s="17"/>
      <c r="E97" s="17"/>
      <c r="F97" s="13"/>
      <c r="G97" s="100"/>
      <c r="H97" s="100"/>
      <c r="I97" s="100"/>
      <c r="J97" s="97"/>
      <c r="K97" s="97"/>
      <c r="L97" s="98"/>
      <c r="M97" s="101"/>
      <c r="N97" s="101"/>
      <c r="O97" s="101"/>
      <c r="P97" s="101"/>
      <c r="Q97" s="101"/>
      <c r="R97" s="76"/>
      <c r="S97" s="23"/>
      <c r="X97" s="23"/>
    </row>
    <row r="98" spans="1:25" s="29" customFormat="1" ht="15" customHeight="1">
      <c r="A98" s="97"/>
      <c r="B98" s="17"/>
      <c r="C98" s="17"/>
      <c r="D98" s="17"/>
      <c r="E98" s="17"/>
      <c r="F98" s="13"/>
      <c r="G98" s="102"/>
      <c r="H98" s="102"/>
      <c r="I98" s="33"/>
      <c r="J98" s="97"/>
      <c r="K98" s="97"/>
      <c r="L98" s="97"/>
      <c r="M98" s="105"/>
      <c r="N98" s="105"/>
      <c r="O98" s="105"/>
      <c r="P98" s="105"/>
      <c r="Q98" s="85"/>
      <c r="R98" s="15"/>
      <c r="W98" s="31"/>
      <c r="X98" s="31"/>
      <c r="Y98" s="32"/>
    </row>
    <row r="99" spans="1:25" s="29" customFormat="1" ht="15" customHeight="1">
      <c r="A99" s="97"/>
      <c r="B99" s="17"/>
      <c r="C99" s="17"/>
      <c r="D99" s="17"/>
      <c r="E99" s="17"/>
      <c r="F99" s="13"/>
      <c r="G99" s="96"/>
      <c r="H99" s="96"/>
      <c r="I99" s="35"/>
      <c r="J99" s="97"/>
      <c r="K99" s="97"/>
      <c r="L99" s="98"/>
      <c r="M99" s="105"/>
      <c r="N99" s="105"/>
      <c r="O99" s="105"/>
      <c r="P99" s="105"/>
      <c r="Q99" s="86"/>
      <c r="R99" s="15"/>
      <c r="T99" s="30" t="s">
        <v>45</v>
      </c>
      <c r="U99" s="34"/>
    </row>
    <row r="100" spans="1:25" s="29" customFormat="1" ht="15" customHeight="1">
      <c r="A100" s="97"/>
      <c r="B100" s="17"/>
      <c r="C100" s="17"/>
      <c r="D100" s="17"/>
      <c r="E100" s="106"/>
      <c r="F100" s="106"/>
      <c r="G100" s="106"/>
      <c r="H100" s="106"/>
      <c r="I100" s="106"/>
      <c r="J100" s="97"/>
      <c r="K100" s="97"/>
      <c r="L100" s="98"/>
      <c r="M100" s="105"/>
      <c r="N100" s="105"/>
      <c r="O100" s="105"/>
      <c r="P100" s="105"/>
      <c r="Q100" s="85"/>
      <c r="R100" s="15"/>
      <c r="S100" s="36" t="s">
        <v>27</v>
      </c>
      <c r="T100" s="36" t="s">
        <v>28</v>
      </c>
      <c r="U100" s="36" t="s">
        <v>29</v>
      </c>
      <c r="V100" s="36" t="s">
        <v>30</v>
      </c>
    </row>
    <row r="101" spans="1:25" s="29" customFormat="1" ht="15" customHeight="1">
      <c r="A101" s="97"/>
      <c r="B101" s="17"/>
      <c r="C101" s="17"/>
      <c r="D101" s="17"/>
      <c r="E101" s="17"/>
      <c r="F101" s="13"/>
      <c r="G101" s="97"/>
      <c r="H101" s="37"/>
      <c r="I101" s="97"/>
      <c r="J101" s="97"/>
      <c r="K101" s="97"/>
      <c r="L101" s="97"/>
      <c r="M101" s="104"/>
      <c r="N101" s="104"/>
      <c r="O101" s="104"/>
      <c r="P101" s="98"/>
      <c r="Q101" s="87"/>
      <c r="R101" s="15"/>
      <c r="S101" s="36" t="s">
        <v>31</v>
      </c>
      <c r="T101" s="36" t="s">
        <v>31</v>
      </c>
      <c r="U101" s="36" t="s">
        <v>13</v>
      </c>
      <c r="V101" s="36" t="s">
        <v>32</v>
      </c>
    </row>
    <row r="102" spans="1:25" s="29" customFormat="1" ht="15" customHeight="1">
      <c r="A102" s="97"/>
      <c r="B102" s="17"/>
      <c r="C102" s="17"/>
      <c r="D102" s="17"/>
      <c r="E102" s="17"/>
      <c r="F102" s="13"/>
      <c r="G102" s="97"/>
      <c r="H102" s="37"/>
      <c r="I102" s="97"/>
      <c r="J102" s="97"/>
      <c r="K102" s="97"/>
      <c r="L102" s="97"/>
      <c r="M102" s="103"/>
      <c r="N102" s="103"/>
      <c r="O102" s="103"/>
      <c r="P102" s="97"/>
      <c r="Q102" s="17"/>
      <c r="R102" s="15"/>
      <c r="S102" s="36" t="s">
        <v>33</v>
      </c>
      <c r="T102" s="36" t="s">
        <v>34</v>
      </c>
      <c r="U102" s="36" t="s">
        <v>35</v>
      </c>
      <c r="V102" s="36" t="s">
        <v>36</v>
      </c>
    </row>
    <row r="103" spans="1:25" ht="15" customHeight="1">
      <c r="O103" s="38"/>
      <c r="Q103" s="17"/>
      <c r="S103" s="39" t="s">
        <v>37</v>
      </c>
      <c r="T103" s="39" t="s">
        <v>37</v>
      </c>
      <c r="U103" s="39" t="s">
        <v>37</v>
      </c>
      <c r="V103" s="39" t="s">
        <v>37</v>
      </c>
    </row>
    <row r="104" spans="1:25" ht="15" customHeight="1">
      <c r="O104" s="38"/>
      <c r="Q104" s="17"/>
      <c r="S104" s="58">
        <v>0.01</v>
      </c>
      <c r="T104" s="58">
        <v>244.8</v>
      </c>
      <c r="U104" s="58">
        <f>0/30.4*10</f>
        <v>0</v>
      </c>
      <c r="V104" s="41">
        <v>1.9199999999999998E-2</v>
      </c>
    </row>
    <row r="105" spans="1:25" ht="15" customHeight="1">
      <c r="O105" s="38"/>
      <c r="P105" s="98"/>
      <c r="Q105" s="17"/>
      <c r="S105" s="58">
        <f t="shared" ref="S105:S111" si="0">T104+0.01</f>
        <v>244.81</v>
      </c>
      <c r="T105" s="58">
        <v>2077.5</v>
      </c>
      <c r="U105" s="58">
        <v>4.6500000000000004</v>
      </c>
      <c r="V105" s="41">
        <v>6.4000000000000001E-2</v>
      </c>
    </row>
    <row r="106" spans="1:25" ht="15" customHeight="1">
      <c r="O106" s="38"/>
      <c r="P106" s="95"/>
      <c r="S106" s="58">
        <f>T105+0.01</f>
        <v>2077.5100000000002</v>
      </c>
      <c r="T106" s="58">
        <v>3651</v>
      </c>
      <c r="U106" s="58">
        <v>121.95</v>
      </c>
      <c r="V106" s="41">
        <v>0.10879999999999999</v>
      </c>
    </row>
    <row r="107" spans="1:25" ht="15" customHeight="1">
      <c r="O107" s="38"/>
      <c r="S107" s="58">
        <f t="shared" si="0"/>
        <v>3651.01</v>
      </c>
      <c r="T107" s="58">
        <v>4244.1000000000004</v>
      </c>
      <c r="U107" s="58">
        <v>293.25</v>
      </c>
      <c r="V107" s="41">
        <v>0.16</v>
      </c>
    </row>
    <row r="108" spans="1:25" ht="15" customHeight="1">
      <c r="O108" s="38"/>
      <c r="S108" s="58">
        <f t="shared" si="0"/>
        <v>4244.1100000000006</v>
      </c>
      <c r="T108" s="58">
        <v>5081.3999999999996</v>
      </c>
      <c r="U108" s="58">
        <v>388.05</v>
      </c>
      <c r="V108" s="41">
        <v>0.1792</v>
      </c>
    </row>
    <row r="109" spans="1:25" ht="15" customHeight="1">
      <c r="O109" s="38"/>
      <c r="S109" s="58">
        <f t="shared" si="0"/>
        <v>5081.41</v>
      </c>
      <c r="T109" s="58">
        <v>10248.450000000001</v>
      </c>
      <c r="U109" s="58">
        <v>538.20000000000005</v>
      </c>
      <c r="V109" s="41">
        <v>0.21360000000000001</v>
      </c>
    </row>
    <row r="110" spans="1:25" ht="15" customHeight="1">
      <c r="O110" s="38"/>
      <c r="S110" s="58">
        <f t="shared" si="0"/>
        <v>10248.460000000001</v>
      </c>
      <c r="T110" s="58">
        <v>16153.05</v>
      </c>
      <c r="U110" s="58">
        <v>1641.75</v>
      </c>
      <c r="V110" s="41">
        <v>0.23519999999999999</v>
      </c>
    </row>
    <row r="111" spans="1:25" ht="15" customHeight="1">
      <c r="S111" s="58">
        <f t="shared" si="0"/>
        <v>16153.06</v>
      </c>
      <c r="T111" s="59">
        <v>30838.799999999999</v>
      </c>
      <c r="U111" s="58">
        <v>3030.6</v>
      </c>
      <c r="V111" s="41">
        <v>0.3</v>
      </c>
    </row>
    <row r="112" spans="1:25" ht="15" customHeight="1">
      <c r="S112" s="58">
        <v>30838.81</v>
      </c>
      <c r="T112" s="60">
        <v>41118.449999999997</v>
      </c>
      <c r="U112" s="58">
        <v>7436.25</v>
      </c>
      <c r="V112" s="41">
        <v>0.32</v>
      </c>
    </row>
    <row r="113" spans="19:30" ht="15" customHeight="1">
      <c r="S113" s="58">
        <v>41118.46</v>
      </c>
      <c r="T113" s="60">
        <v>123355.2</v>
      </c>
      <c r="U113" s="58">
        <v>10725.75</v>
      </c>
      <c r="V113" s="41">
        <v>0.34</v>
      </c>
    </row>
    <row r="114" spans="19:30" ht="15" customHeight="1">
      <c r="S114" s="60">
        <v>123355.21</v>
      </c>
      <c r="T114" s="59" t="s">
        <v>106</v>
      </c>
      <c r="U114" s="59">
        <v>38686.35</v>
      </c>
      <c r="V114" s="43">
        <v>35</v>
      </c>
    </row>
    <row r="115" spans="19:30" ht="15" customHeight="1">
      <c r="U115" s="42"/>
      <c r="V115" s="43"/>
    </row>
    <row r="116" spans="19:30" ht="15" customHeight="1">
      <c r="Y116" s="44"/>
      <c r="Z116" s="44"/>
      <c r="AA116" s="44"/>
      <c r="AB116" s="44"/>
      <c r="AC116" s="44"/>
      <c r="AD116" s="44"/>
    </row>
    <row r="117" spans="19:30" ht="15" customHeight="1">
      <c r="S117" s="42"/>
      <c r="T117" s="42"/>
      <c r="U117" s="42" t="s">
        <v>38</v>
      </c>
      <c r="V117" s="42"/>
      <c r="Y117" s="44"/>
      <c r="Z117" s="44"/>
      <c r="AA117" s="44"/>
      <c r="AB117" s="44"/>
      <c r="AC117" s="44"/>
      <c r="AD117" s="44"/>
    </row>
    <row r="118" spans="19:30" ht="15" customHeight="1">
      <c r="S118" s="42" t="s">
        <v>39</v>
      </c>
      <c r="T118" s="42" t="s">
        <v>40</v>
      </c>
      <c r="U118" s="42" t="s">
        <v>41</v>
      </c>
      <c r="V118" s="42"/>
      <c r="Y118" s="44"/>
      <c r="Z118" s="44"/>
      <c r="AA118" s="44"/>
      <c r="AB118" s="44"/>
      <c r="AC118" s="44"/>
      <c r="AD118" s="44"/>
    </row>
    <row r="119" spans="19:30" ht="15" customHeight="1">
      <c r="S119" s="42" t="s">
        <v>42</v>
      </c>
      <c r="T119" s="42" t="s">
        <v>43</v>
      </c>
      <c r="U119" s="42" t="s">
        <v>66</v>
      </c>
      <c r="V119" s="42"/>
      <c r="Y119" s="44"/>
      <c r="Z119" s="44"/>
      <c r="AA119" s="44"/>
      <c r="AB119" s="44"/>
      <c r="AC119" s="44"/>
      <c r="AD119" s="44"/>
    </row>
    <row r="120" spans="19:30" ht="15" customHeight="1">
      <c r="S120" s="45">
        <v>0.01</v>
      </c>
      <c r="T120" s="45">
        <v>872.85</v>
      </c>
      <c r="U120" s="40">
        <v>200.85</v>
      </c>
      <c r="V120" s="41"/>
      <c r="Y120" s="44"/>
      <c r="Z120" s="44"/>
      <c r="AA120" s="44"/>
      <c r="AB120" s="44"/>
      <c r="AC120" s="44"/>
      <c r="AD120" s="44"/>
    </row>
    <row r="121" spans="19:30" ht="15" customHeight="1">
      <c r="S121" s="45">
        <f t="shared" ref="S121:S130" si="1">T120+0.01</f>
        <v>872.86</v>
      </c>
      <c r="T121" s="45">
        <v>1309.2</v>
      </c>
      <c r="U121" s="40">
        <v>200.7</v>
      </c>
      <c r="V121" s="41"/>
      <c r="Y121" s="44"/>
      <c r="Z121" s="44"/>
      <c r="AA121" s="44"/>
      <c r="AB121" s="44"/>
      <c r="AC121" s="44"/>
      <c r="AD121" s="44"/>
    </row>
    <row r="122" spans="19:30" ht="15" customHeight="1">
      <c r="S122" s="45">
        <f t="shared" si="1"/>
        <v>1309.21</v>
      </c>
      <c r="T122" s="45">
        <v>1713.6</v>
      </c>
      <c r="U122" s="40">
        <v>200.7</v>
      </c>
      <c r="V122" s="41"/>
      <c r="Y122" s="44"/>
      <c r="Z122" s="44"/>
      <c r="AA122" s="44"/>
      <c r="AB122" s="44"/>
      <c r="AC122" s="44"/>
      <c r="AD122" s="44"/>
    </row>
    <row r="123" spans="19:30" ht="15" customHeight="1">
      <c r="S123" s="45">
        <f t="shared" si="1"/>
        <v>1713.61</v>
      </c>
      <c r="T123" s="45">
        <v>1745.7</v>
      </c>
      <c r="U123" s="40">
        <v>193.8</v>
      </c>
      <c r="V123" s="41"/>
      <c r="Y123" s="44"/>
      <c r="Z123" s="44"/>
      <c r="AA123" s="44"/>
      <c r="AB123" s="44"/>
      <c r="AC123" s="44"/>
      <c r="AD123" s="44"/>
    </row>
    <row r="124" spans="19:30" ht="15" customHeight="1">
      <c r="S124" s="45">
        <f t="shared" si="1"/>
        <v>1745.71</v>
      </c>
      <c r="T124" s="45">
        <v>2193.75</v>
      </c>
      <c r="U124" s="40">
        <v>188.7</v>
      </c>
      <c r="V124" s="41"/>
      <c r="Y124" s="44"/>
      <c r="Z124" s="44"/>
      <c r="AA124" s="44"/>
      <c r="AB124" s="44"/>
      <c r="AC124" s="44"/>
      <c r="AD124" s="44"/>
    </row>
    <row r="125" spans="19:30" ht="15" customHeight="1">
      <c r="S125" s="45">
        <f t="shared" si="1"/>
        <v>2193.7600000000002</v>
      </c>
      <c r="T125" s="45">
        <v>2327.5500000000002</v>
      </c>
      <c r="U125" s="40">
        <v>174.75</v>
      </c>
      <c r="V125" s="41"/>
      <c r="Y125" s="44"/>
      <c r="Z125" s="44"/>
      <c r="AA125" s="44"/>
      <c r="AB125" s="44"/>
      <c r="AC125" s="44"/>
      <c r="AD125" s="44"/>
    </row>
    <row r="126" spans="19:30" ht="15" customHeight="1">
      <c r="S126" s="45">
        <f t="shared" si="1"/>
        <v>2327.5600000000004</v>
      </c>
      <c r="T126" s="45">
        <v>2632.65</v>
      </c>
      <c r="U126" s="40">
        <v>160.35</v>
      </c>
      <c r="V126" s="41"/>
      <c r="Y126" s="44"/>
      <c r="Z126" s="44"/>
      <c r="AA126" s="44"/>
      <c r="AB126" s="44"/>
      <c r="AC126" s="44"/>
      <c r="AD126" s="44"/>
    </row>
    <row r="127" spans="19:30" ht="15" customHeight="1">
      <c r="S127" s="45">
        <f t="shared" si="1"/>
        <v>2632.6600000000003</v>
      </c>
      <c r="T127" s="45">
        <v>3071.4</v>
      </c>
      <c r="U127" s="40">
        <v>145.35</v>
      </c>
      <c r="V127" s="41"/>
      <c r="Y127" s="44"/>
      <c r="Z127" s="44"/>
      <c r="AA127" s="44"/>
      <c r="AB127" s="44"/>
      <c r="AC127" s="44"/>
      <c r="AD127" s="44"/>
    </row>
    <row r="128" spans="19:30" ht="15" customHeight="1">
      <c r="S128" s="45">
        <f t="shared" si="1"/>
        <v>3071.4100000000003</v>
      </c>
      <c r="T128" s="45">
        <v>3510.15</v>
      </c>
      <c r="U128" s="40">
        <v>125.1</v>
      </c>
      <c r="V128" s="41"/>
      <c r="Y128" s="44"/>
      <c r="Z128" s="44"/>
      <c r="AA128" s="44"/>
      <c r="AB128" s="44"/>
      <c r="AC128" s="44"/>
      <c r="AD128" s="44"/>
    </row>
    <row r="129" spans="18:30" ht="15" customHeight="1">
      <c r="S129" s="45">
        <f t="shared" si="1"/>
        <v>3510.1600000000003</v>
      </c>
      <c r="T129" s="45">
        <v>3642.6</v>
      </c>
      <c r="U129" s="40">
        <v>107.4</v>
      </c>
      <c r="V129" s="41"/>
      <c r="Y129" s="44"/>
      <c r="Z129" s="44"/>
      <c r="AA129" s="44"/>
      <c r="AB129" s="44"/>
      <c r="AC129" s="44"/>
      <c r="AD129" s="44"/>
    </row>
    <row r="130" spans="18:30" ht="15" customHeight="1">
      <c r="S130" s="45">
        <f t="shared" si="1"/>
        <v>3642.61</v>
      </c>
      <c r="T130" s="46" t="s">
        <v>44</v>
      </c>
      <c r="U130" s="40">
        <v>0</v>
      </c>
      <c r="V130" s="41"/>
      <c r="Y130" s="44"/>
      <c r="Z130" s="44"/>
      <c r="AA130" s="44"/>
      <c r="AB130" s="44"/>
      <c r="AC130" s="44"/>
      <c r="AD130" s="44"/>
    </row>
    <row r="131" spans="18:30" ht="15" customHeight="1">
      <c r="S131" s="45"/>
      <c r="T131" s="45"/>
      <c r="U131" s="40"/>
      <c r="V131" s="41"/>
      <c r="Y131" s="44"/>
      <c r="Z131" s="44"/>
      <c r="AA131" s="44"/>
      <c r="AB131" s="44"/>
      <c r="AC131" s="44"/>
      <c r="AD131" s="44"/>
    </row>
    <row r="132" spans="18:30" ht="15" customHeight="1">
      <c r="S132" s="45"/>
      <c r="T132" s="45"/>
      <c r="U132" s="40"/>
      <c r="V132" s="41"/>
      <c r="Y132" s="44"/>
      <c r="Z132" s="44"/>
      <c r="AA132" s="44"/>
      <c r="AB132" s="44"/>
      <c r="AC132" s="44"/>
      <c r="AD132" s="44"/>
    </row>
    <row r="133" spans="18:30" ht="15" customHeight="1">
      <c r="S133" s="45"/>
      <c r="T133" s="45"/>
      <c r="U133" s="40"/>
      <c r="V133" s="41"/>
      <c r="Y133" s="44"/>
      <c r="Z133" s="44"/>
      <c r="AA133" s="44"/>
      <c r="AB133" s="44"/>
      <c r="AC133" s="44"/>
      <c r="AD133" s="44"/>
    </row>
    <row r="134" spans="18:30" ht="15" customHeight="1">
      <c r="W134" s="44"/>
      <c r="Y134" s="44"/>
      <c r="Z134" s="44"/>
      <c r="AA134" s="44"/>
      <c r="AB134" s="44"/>
      <c r="AC134" s="44"/>
      <c r="AD134" s="44"/>
    </row>
    <row r="135" spans="18:30" ht="15" customHeight="1">
      <c r="S135" s="47"/>
      <c r="V135" s="48"/>
      <c r="W135" s="44"/>
      <c r="Y135" s="44"/>
      <c r="Z135" s="44"/>
      <c r="AA135" s="44"/>
      <c r="AB135" s="44"/>
      <c r="AC135" s="44"/>
      <c r="AD135" s="44"/>
    </row>
    <row r="136" spans="18:30" ht="15" customHeight="1">
      <c r="R136" s="65"/>
      <c r="V136" s="44"/>
      <c r="W136" s="44"/>
      <c r="Y136" s="44"/>
      <c r="Z136" s="44"/>
      <c r="AA136" s="44"/>
      <c r="AB136" s="44"/>
      <c r="AC136" s="44"/>
      <c r="AD136" s="44"/>
    </row>
    <row r="137" spans="18:30" ht="15" customHeight="1">
      <c r="R137" s="65"/>
      <c r="S137" s="47"/>
      <c r="V137" s="48"/>
      <c r="W137" s="44"/>
      <c r="Y137" s="44"/>
      <c r="Z137" s="44"/>
      <c r="AA137" s="44"/>
      <c r="AB137" s="44"/>
      <c r="AC137" s="44"/>
      <c r="AD137" s="44"/>
    </row>
    <row r="138" spans="18:30" ht="15" customHeight="1">
      <c r="R138" s="65"/>
      <c r="V138" s="44"/>
      <c r="W138" s="44"/>
      <c r="Y138" s="44"/>
      <c r="Z138" s="44"/>
      <c r="AA138" s="44"/>
      <c r="AB138" s="44"/>
      <c r="AC138" s="44"/>
      <c r="AD138" s="44"/>
    </row>
    <row r="139" spans="18:30" ht="15" customHeight="1">
      <c r="R139" s="65"/>
      <c r="T139" s="47"/>
      <c r="V139" s="49"/>
      <c r="W139" s="44"/>
      <c r="Y139" s="44"/>
      <c r="Z139" s="44"/>
      <c r="AA139" s="44"/>
      <c r="AB139" s="44"/>
      <c r="AC139" s="44"/>
      <c r="AD139" s="44"/>
    </row>
    <row r="140" spans="18:30" ht="15" customHeight="1">
      <c r="R140" s="65"/>
      <c r="T140" s="50"/>
      <c r="V140" s="49"/>
      <c r="Y140" s="44"/>
      <c r="Z140" s="44"/>
      <c r="AA140" s="44"/>
      <c r="AB140" s="44"/>
      <c r="AC140" s="44"/>
      <c r="AD140" s="44"/>
    </row>
    <row r="141" spans="18:30" ht="15" customHeight="1">
      <c r="R141" s="65"/>
      <c r="T141" s="47"/>
      <c r="V141" s="49"/>
      <c r="Y141" s="44"/>
      <c r="Z141" s="44"/>
      <c r="AA141" s="44"/>
      <c r="AB141" s="44"/>
      <c r="AC141" s="44"/>
      <c r="AD141" s="44"/>
    </row>
    <row r="142" spans="18:30" ht="15" customHeight="1">
      <c r="R142" s="65"/>
      <c r="V142" s="51"/>
    </row>
    <row r="143" spans="18:30" ht="15" customHeight="1">
      <c r="R143" s="65"/>
      <c r="V143" s="44"/>
    </row>
    <row r="144" spans="18:30" ht="15" customHeight="1">
      <c r="R144" s="65"/>
    </row>
    <row r="145" spans="18:22" ht="15" customHeight="1">
      <c r="R145" s="65"/>
      <c r="S145" s="42"/>
      <c r="T145" s="42"/>
      <c r="U145" s="42"/>
    </row>
    <row r="146" spans="18:22" ht="15" customHeight="1">
      <c r="R146" s="65"/>
      <c r="V146" s="44"/>
    </row>
    <row r="147" spans="18:22" ht="15" customHeight="1">
      <c r="R147" s="65"/>
      <c r="S147" s="47"/>
      <c r="T147" s="44"/>
      <c r="U147" s="44"/>
      <c r="V147" s="44"/>
    </row>
    <row r="148" spans="18:22" ht="15" customHeight="1">
      <c r="R148" s="65"/>
      <c r="S148" s="47"/>
      <c r="T148" s="44"/>
      <c r="U148" s="44"/>
      <c r="V148" s="44"/>
    </row>
    <row r="149" spans="18:22" ht="15" customHeight="1">
      <c r="R149" s="65"/>
      <c r="S149" s="47"/>
      <c r="T149" s="44"/>
      <c r="U149" s="44"/>
      <c r="V149" s="44"/>
    </row>
    <row r="150" spans="18:22" ht="15" customHeight="1">
      <c r="R150" s="65"/>
      <c r="S150" s="47"/>
      <c r="T150" s="44"/>
      <c r="U150" s="44"/>
      <c r="V150" s="44"/>
    </row>
    <row r="151" spans="18:22" ht="15" customHeight="1">
      <c r="R151" s="65"/>
      <c r="S151" s="47"/>
      <c r="T151" s="44"/>
      <c r="U151" s="44"/>
      <c r="V151" s="44"/>
    </row>
    <row r="152" spans="18:22" ht="15" customHeight="1">
      <c r="R152" s="65"/>
      <c r="S152" s="47"/>
      <c r="T152" s="44"/>
      <c r="U152" s="44"/>
      <c r="V152" s="44"/>
    </row>
    <row r="153" spans="18:22" ht="15" customHeight="1">
      <c r="R153" s="65"/>
      <c r="S153" s="47"/>
      <c r="T153" s="44"/>
      <c r="U153" s="44"/>
      <c r="V153" s="44"/>
    </row>
    <row r="154" spans="18:22" ht="15" customHeight="1">
      <c r="R154" s="65"/>
      <c r="T154" s="52"/>
      <c r="U154" s="52"/>
      <c r="V154" s="44"/>
    </row>
    <row r="155" spans="18:22" ht="15" customHeight="1">
      <c r="R155" s="65"/>
      <c r="T155" s="44"/>
      <c r="U155" s="44"/>
      <c r="V155" s="44"/>
    </row>
    <row r="156" spans="18:22" ht="15" customHeight="1">
      <c r="S156" s="40"/>
      <c r="T156" s="40"/>
      <c r="U156" s="44"/>
      <c r="V156" s="44"/>
    </row>
    <row r="157" spans="18:22" ht="15" customHeight="1">
      <c r="S157" s="40"/>
      <c r="T157" s="40"/>
      <c r="U157" s="44"/>
      <c r="V157" s="44"/>
    </row>
    <row r="158" spans="18:22" ht="15" customHeight="1">
      <c r="S158" s="40"/>
      <c r="T158" s="40"/>
      <c r="U158" s="44"/>
      <c r="V158" s="44"/>
    </row>
    <row r="159" spans="18:22" ht="15" customHeight="1">
      <c r="R159" s="65"/>
      <c r="S159" s="40"/>
      <c r="T159" s="40"/>
      <c r="U159" s="44"/>
      <c r="V159" s="44"/>
    </row>
    <row r="160" spans="18:22" ht="15" customHeight="1">
      <c r="R160" s="65"/>
      <c r="S160" s="40"/>
      <c r="T160" s="40"/>
      <c r="U160" s="44"/>
      <c r="V160" s="44"/>
    </row>
    <row r="161" spans="18:22" ht="15" customHeight="1">
      <c r="R161" s="65"/>
      <c r="S161" s="40"/>
      <c r="T161" s="40"/>
      <c r="U161" s="44"/>
      <c r="V161" s="44"/>
    </row>
    <row r="162" spans="18:22" ht="15" customHeight="1">
      <c r="R162" s="65"/>
      <c r="S162" s="40"/>
      <c r="T162" s="40"/>
      <c r="U162" s="44"/>
      <c r="V162" s="44"/>
    </row>
    <row r="163" spans="18:22" ht="15" customHeight="1">
      <c r="R163" s="65"/>
      <c r="S163" s="40"/>
      <c r="T163" s="40"/>
      <c r="U163" s="44"/>
      <c r="V163" s="44"/>
    </row>
    <row r="164" spans="18:22" ht="15" customHeight="1">
      <c r="R164" s="65"/>
      <c r="S164" s="40"/>
      <c r="T164" s="40"/>
      <c r="U164" s="44"/>
      <c r="V164" s="44"/>
    </row>
    <row r="165" spans="18:22" ht="15" customHeight="1">
      <c r="R165" s="65"/>
    </row>
    <row r="166" spans="18:22" ht="15" customHeight="1">
      <c r="R166" s="65"/>
    </row>
    <row r="167" spans="18:22" ht="15" customHeight="1">
      <c r="R167" s="65"/>
    </row>
    <row r="168" spans="18:22" ht="15" customHeight="1">
      <c r="R168" s="65"/>
      <c r="S168" s="40"/>
      <c r="T168" s="40"/>
      <c r="U168" s="44"/>
      <c r="V168" s="44"/>
    </row>
    <row r="169" spans="18:22" ht="15" customHeight="1">
      <c r="R169" s="65"/>
      <c r="S169" s="40"/>
      <c r="T169" s="40"/>
      <c r="U169" s="44"/>
      <c r="V169" s="44"/>
    </row>
    <row r="170" spans="18:22" ht="15" customHeight="1">
      <c r="R170" s="65"/>
      <c r="S170" s="40"/>
      <c r="T170" s="40"/>
      <c r="U170" s="44"/>
      <c r="V170" s="44"/>
    </row>
    <row r="171" spans="18:22" ht="15" customHeight="1">
      <c r="R171" s="65"/>
      <c r="S171" s="40"/>
      <c r="T171" s="40"/>
      <c r="U171" s="44"/>
      <c r="V171" s="44"/>
    </row>
    <row r="172" spans="18:22" ht="15" customHeight="1">
      <c r="S172" s="40"/>
      <c r="T172" s="40"/>
      <c r="U172" s="44"/>
      <c r="V172" s="44"/>
    </row>
    <row r="173" spans="18:22" ht="15" customHeight="1">
      <c r="S173" s="40"/>
      <c r="T173" s="40"/>
      <c r="U173" s="44"/>
      <c r="V173" s="44"/>
    </row>
    <row r="174" spans="18:22" ht="15" customHeight="1">
      <c r="S174" s="40"/>
      <c r="T174" s="40"/>
      <c r="U174" s="44"/>
      <c r="V174" s="44"/>
    </row>
    <row r="175" spans="18:22" ht="15" customHeight="1">
      <c r="S175" s="40"/>
      <c r="T175" s="40"/>
      <c r="U175" s="44"/>
      <c r="V175" s="44"/>
    </row>
    <row r="176" spans="18:22" ht="15" customHeight="1">
      <c r="S176" s="40"/>
      <c r="T176" s="40"/>
      <c r="U176" s="44"/>
      <c r="V176" s="44"/>
    </row>
    <row r="177" spans="19:22" ht="15" customHeight="1">
      <c r="S177" s="40"/>
      <c r="T177" s="40"/>
      <c r="U177" s="44"/>
      <c r="V177" s="44"/>
    </row>
    <row r="178" spans="19:22" ht="15" customHeight="1">
      <c r="S178" s="40"/>
      <c r="T178" s="40"/>
      <c r="U178" s="44"/>
      <c r="V178" s="44"/>
    </row>
    <row r="179" spans="19:22" ht="15" customHeight="1">
      <c r="S179" s="40"/>
      <c r="T179" s="40"/>
      <c r="U179" s="44"/>
      <c r="V179" s="44"/>
    </row>
    <row r="180" spans="19:22" ht="15" customHeight="1">
      <c r="S180" s="40"/>
      <c r="T180" s="40"/>
      <c r="U180" s="44"/>
      <c r="V180" s="44"/>
    </row>
    <row r="181" spans="19:22" ht="15" customHeight="1">
      <c r="S181" s="40"/>
      <c r="T181" s="40"/>
      <c r="U181" s="44"/>
      <c r="V181" s="44"/>
    </row>
    <row r="182" spans="19:22" ht="15" customHeight="1">
      <c r="S182" s="40"/>
      <c r="T182" s="40"/>
      <c r="U182" s="44"/>
      <c r="V182" s="44"/>
    </row>
    <row r="183" spans="19:22" ht="15" customHeight="1">
      <c r="S183" s="40"/>
      <c r="T183" s="40"/>
    </row>
    <row r="184" spans="19:22" ht="15" customHeight="1">
      <c r="S184" s="40"/>
      <c r="T184" s="40"/>
    </row>
    <row r="185" spans="19:22" ht="15" customHeight="1">
      <c r="S185" s="40"/>
      <c r="T185" s="40"/>
    </row>
    <row r="186" spans="19:22" ht="15" customHeight="1">
      <c r="S186" s="40"/>
      <c r="T186" s="40"/>
    </row>
    <row r="187" spans="19:22" ht="15" customHeight="1">
      <c r="S187" s="40"/>
      <c r="T187" s="40"/>
    </row>
    <row r="188" spans="19:22" ht="15" customHeight="1">
      <c r="S188" s="40"/>
      <c r="T188" s="40"/>
    </row>
    <row r="189" spans="19:22" ht="15" customHeight="1">
      <c r="S189" s="40"/>
      <c r="T189" s="40"/>
    </row>
    <row r="190" spans="19:22" ht="15" customHeight="1">
      <c r="S190" s="40"/>
      <c r="T190" s="40"/>
    </row>
    <row r="191" spans="19:22" ht="15" customHeight="1">
      <c r="S191" s="40"/>
      <c r="T191" s="40"/>
    </row>
    <row r="192" spans="19:22" ht="15" customHeight="1">
      <c r="S192" s="40"/>
      <c r="T192" s="40"/>
    </row>
    <row r="193" spans="19:20" ht="15" customHeight="1">
      <c r="S193" s="40"/>
      <c r="T193" s="40"/>
    </row>
    <row r="194" spans="19:20" ht="15" customHeight="1">
      <c r="S194" s="40"/>
      <c r="T194" s="40"/>
    </row>
    <row r="195" spans="19:20" ht="15" customHeight="1">
      <c r="S195" s="40"/>
      <c r="T195" s="40"/>
    </row>
    <row r="196" spans="19:20" ht="15" customHeight="1">
      <c r="S196" s="40"/>
      <c r="T196" s="40"/>
    </row>
    <row r="197" spans="19:20" ht="15" customHeight="1">
      <c r="S197" s="40"/>
      <c r="T197" s="40"/>
    </row>
    <row r="198" spans="19:20" ht="15" customHeight="1">
      <c r="S198" s="40"/>
      <c r="T198" s="40"/>
    </row>
    <row r="199" spans="19:20" ht="15" customHeight="1">
      <c r="S199" s="40"/>
      <c r="T199" s="40"/>
    </row>
    <row r="200" spans="19:20" ht="15" customHeight="1">
      <c r="S200" s="40"/>
      <c r="T200" s="40"/>
    </row>
    <row r="201" spans="19:20" ht="15" customHeight="1">
      <c r="S201" s="40"/>
      <c r="T201" s="40"/>
    </row>
    <row r="202" spans="19:20" ht="15" customHeight="1">
      <c r="S202" s="40"/>
      <c r="T202" s="40"/>
    </row>
    <row r="203" spans="19:20" ht="15" customHeight="1">
      <c r="S203" s="40"/>
      <c r="T203" s="40"/>
    </row>
    <row r="204" spans="19:20" ht="15" customHeight="1">
      <c r="S204" s="40"/>
      <c r="T204" s="40"/>
    </row>
    <row r="205" spans="19:20" ht="15" customHeight="1">
      <c r="S205" s="40"/>
      <c r="T205" s="40"/>
    </row>
    <row r="206" spans="19:20" ht="15" customHeight="1">
      <c r="S206" s="40"/>
      <c r="T206" s="40"/>
    </row>
    <row r="207" spans="19:20" ht="15" customHeight="1">
      <c r="S207" s="40"/>
      <c r="T207" s="40"/>
    </row>
    <row r="208" spans="19:20" ht="15" customHeight="1">
      <c r="S208" s="40"/>
      <c r="T208" s="40"/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ortState ref="A4:AF91">
    <sortCondition ref="B4:B91"/>
  </sortState>
  <mergeCells count="9">
    <mergeCell ref="G97:I97"/>
    <mergeCell ref="M97:Q97"/>
    <mergeCell ref="G98:H98"/>
    <mergeCell ref="M102:O102"/>
    <mergeCell ref="M101:O101"/>
    <mergeCell ref="M98:P98"/>
    <mergeCell ref="M99:P99"/>
    <mergeCell ref="M100:P100"/>
    <mergeCell ref="E100:I100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1quincena 16</vt:lpstr>
      <vt:lpstr>'NOMINA DEL 1quincena 16'!SUBSIDIO</vt:lpstr>
      <vt:lpstr>'NOMINA DEL 1quincena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tesoreria</cp:lastModifiedBy>
  <cp:lastPrinted>2016-10-28T21:30:05Z</cp:lastPrinted>
  <dcterms:created xsi:type="dcterms:W3CDTF">2010-01-14T19:28:55Z</dcterms:created>
  <dcterms:modified xsi:type="dcterms:W3CDTF">2016-12-06T16:48:48Z</dcterms:modified>
</cp:coreProperties>
</file>